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住環境再生課\Ｒ０４年度\04開発行為等に伴う緑化計画の指導等に関すること\★緑化計画書類(新)\20230214梅澤編集中\"/>
    </mc:Choice>
  </mc:AlternateContent>
  <workbookProtection workbookAlgorithmName="SHA-512" workbookHashValue="YrYbB36Y3J4qd+kZRcOydSOgC8aXHfVVmhmnMQaAlIHjx0Khz/rugJ1P8FlygI5BsDjPv6rJp/JRYV5+l5BxOA==" workbookSaltValue="gGf5kLOttMz34ZxCuTowmg==" workbookSpinCount="100000" lockStructure="1"/>
  <bookViews>
    <workbookView xWindow="0" yWindow="0" windowWidth="15345" windowHeight="4455" activeTab="2"/>
  </bookViews>
  <sheets>
    <sheet name="【入力】緑化計画書" sheetId="10" r:id="rId1"/>
    <sheet name="ドロップダウンリスト" sheetId="12" state="hidden" r:id="rId2"/>
    <sheet name="【印刷のみ】緑化計画書 " sheetId="6" r:id="rId3"/>
    <sheet name="【入力・印刷】植栽計画内訳" sheetId="9" r:id="rId4"/>
    <sheet name="基本緑化率判別" sheetId="2" state="hidden" r:id="rId5"/>
    <sheet name="地区別加算緑化率判別" sheetId="3" state="hidden" r:id="rId6"/>
    <sheet name="地目別加算緑化率" sheetId="13" state="hidden" r:id="rId7"/>
  </sheets>
  <definedNames>
    <definedName name="_xlnm._FilterDatabase" localSheetId="0" hidden="1">【入力】緑化計画書!$B$2:$C$16</definedName>
    <definedName name="_xlnm._FilterDatabase" localSheetId="3" hidden="1">【入力・印刷】植栽計画内訳!$A$17:$D$17</definedName>
    <definedName name="_xlnm.Print_Area" localSheetId="2">'【印刷のみ】緑化計画書 '!$A$1:$AG$48</definedName>
    <definedName name="_xlnm.Print_Area" localSheetId="0">【入力】緑化計画書!$A$1:$Q$64</definedName>
    <definedName name="_xlnm.Print_Area" localSheetId="3">【入力・印刷】植栽計画内訳!$A$1:$AG$46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0" l="1"/>
  <c r="N60" i="10" l="1"/>
  <c r="L60" i="10"/>
  <c r="J5" i="6" l="1"/>
  <c r="G5" i="6"/>
  <c r="D5" i="6"/>
  <c r="T8" i="6" l="1"/>
  <c r="T9" i="6"/>
  <c r="N57" i="10" l="1"/>
  <c r="T7" i="6" l="1"/>
  <c r="V15" i="6" l="1"/>
  <c r="V10" i="6"/>
  <c r="T8" i="9" l="1"/>
  <c r="T7" i="9"/>
  <c r="T2" i="9"/>
  <c r="T3" i="9"/>
  <c r="T5" i="9"/>
  <c r="A69" i="2" l="1"/>
  <c r="A55" i="2" l="1"/>
  <c r="T19" i="9" l="1"/>
  <c r="P62" i="10"/>
  <c r="L62" i="10"/>
  <c r="N62" i="10"/>
  <c r="Y46" i="9"/>
  <c r="Q46" i="9"/>
  <c r="M46" i="9"/>
  <c r="Y45" i="9"/>
  <c r="U45" i="9"/>
  <c r="M45" i="9"/>
  <c r="U44" i="9"/>
  <c r="Y44" i="9"/>
  <c r="Q44" i="9"/>
  <c r="P64" i="10"/>
  <c r="P60" i="10"/>
  <c r="N64" i="10"/>
  <c r="N58" i="10"/>
  <c r="L57" i="10"/>
  <c r="J60" i="10"/>
  <c r="J59" i="10"/>
  <c r="J58" i="10"/>
  <c r="J55" i="10"/>
  <c r="B36" i="10"/>
  <c r="B31" i="10"/>
  <c r="A3" i="3"/>
  <c r="A4" i="3"/>
  <c r="A13" i="3"/>
  <c r="A5" i="13"/>
  <c r="A6" i="13"/>
  <c r="A7" i="13"/>
  <c r="A3" i="13"/>
  <c r="A4" i="13"/>
  <c r="J44" i="9" l="1"/>
  <c r="L64" i="10"/>
  <c r="C32" i="10"/>
  <c r="AA27" i="6"/>
  <c r="S27" i="6"/>
  <c r="H27" i="6"/>
  <c r="H30" i="6"/>
  <c r="H29" i="6"/>
  <c r="M5" i="9"/>
  <c r="M3" i="9"/>
  <c r="V28" i="6"/>
  <c r="AJ39" i="6" l="1"/>
  <c r="AJ37" i="6"/>
  <c r="AI39" i="6"/>
  <c r="AI37" i="6"/>
  <c r="AI33" i="6"/>
  <c r="AA34" i="6"/>
  <c r="AB26" i="6"/>
  <c r="AB23" i="6"/>
  <c r="P9" i="9" l="1"/>
  <c r="H22" i="6" l="1"/>
  <c r="T9" i="9" l="1"/>
  <c r="T6" i="9"/>
  <c r="T33" i="6" l="1"/>
  <c r="J46" i="9"/>
  <c r="J45" i="9"/>
  <c r="M33" i="6" l="1"/>
  <c r="F33" i="6" s="1"/>
  <c r="T12" i="6"/>
  <c r="M34" i="6" l="1"/>
  <c r="AC21" i="6" l="1"/>
  <c r="Z21" i="6"/>
  <c r="W21" i="6"/>
  <c r="P21" i="6"/>
  <c r="M21" i="6"/>
  <c r="J21" i="6"/>
  <c r="T14" i="6"/>
  <c r="H28" i="6" l="1"/>
  <c r="AI27" i="6" l="1"/>
  <c r="AI31" i="6"/>
  <c r="C23" i="10"/>
  <c r="C35" i="10" s="1"/>
  <c r="T4" i="9" s="1"/>
  <c r="H20" i="6"/>
  <c r="H19" i="6"/>
  <c r="T11" i="6" l="1"/>
  <c r="T13" i="6"/>
  <c r="AA6" i="9" l="1"/>
  <c r="K31" i="6" s="1"/>
  <c r="AE53" i="9"/>
  <c r="AE52" i="9"/>
  <c r="AR51" i="9" l="1"/>
  <c r="AE54" i="9"/>
  <c r="G45" i="9"/>
  <c r="AC45" i="9" s="1"/>
  <c r="AO51" i="9"/>
  <c r="AI51" i="9"/>
  <c r="AI29" i="6"/>
  <c r="A21" i="3"/>
  <c r="G46" i="9" l="1"/>
  <c r="AC46" i="9" l="1"/>
  <c r="H26" i="6" l="1"/>
  <c r="A18" i="3" l="1"/>
  <c r="A17" i="3"/>
  <c r="A29" i="3" l="1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28" i="3"/>
  <c r="A27" i="3"/>
  <c r="A26" i="3"/>
  <c r="A25" i="3"/>
  <c r="A24" i="3"/>
  <c r="A23" i="3"/>
  <c r="A22" i="3"/>
  <c r="A20" i="3"/>
  <c r="A19" i="3"/>
  <c r="A33" i="3"/>
  <c r="A32" i="3"/>
  <c r="A31" i="3"/>
  <c r="A30" i="3"/>
  <c r="A15" i="3"/>
  <c r="A5" i="3"/>
  <c r="A6" i="3"/>
  <c r="A7" i="3"/>
  <c r="A8" i="3"/>
  <c r="A9" i="3"/>
  <c r="A10" i="3"/>
  <c r="A11" i="3"/>
  <c r="A12" i="3"/>
  <c r="A14" i="3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70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3" i="2"/>
  <c r="A4" i="2"/>
  <c r="A5" i="2"/>
  <c r="A6" i="2"/>
  <c r="A7" i="2"/>
  <c r="A8" i="2"/>
  <c r="A9" i="2"/>
  <c r="AJ31" i="6" l="1"/>
  <c r="AJ27" i="6"/>
  <c r="AJ33" i="6"/>
  <c r="AJ29" i="6"/>
  <c r="K32" i="6"/>
  <c r="AL27" i="6" l="1"/>
  <c r="AI2" i="9" s="1"/>
  <c r="AJ2" i="9" s="1"/>
  <c r="AL31" i="6"/>
  <c r="AD30" i="6" s="1"/>
  <c r="AD29" i="6" l="1"/>
  <c r="AI4" i="9"/>
  <c r="AJ4" i="9" s="1"/>
  <c r="AI3" i="9"/>
  <c r="AJ3" i="9" s="1"/>
  <c r="AI5" i="9" l="1"/>
  <c r="AJ5" i="9" s="1"/>
  <c r="AJ6" i="9" s="1"/>
  <c r="AA2" i="9" s="1"/>
  <c r="T31" i="6" s="1"/>
  <c r="F31" i="6" s="1"/>
  <c r="M11" i="9" l="1"/>
  <c r="AB11" i="9" s="1"/>
  <c r="M13" i="9"/>
  <c r="AB13" i="9" s="1"/>
  <c r="M15" i="9"/>
  <c r="AB15" i="9" s="1"/>
  <c r="E53" i="9" l="1"/>
  <c r="O61" i="9" s="1"/>
  <c r="D49" i="10"/>
  <c r="O49" i="10" s="1"/>
  <c r="D45" i="9"/>
  <c r="D48" i="10"/>
  <c r="O48" i="10" s="1"/>
  <c r="E51" i="9"/>
  <c r="J51" i="9" s="1"/>
  <c r="D47" i="10"/>
  <c r="D44" i="9"/>
  <c r="E52" i="9"/>
  <c r="W60" i="9" s="1"/>
  <c r="D46" i="9"/>
  <c r="P48" i="10" l="1"/>
  <c r="E64" i="10"/>
  <c r="O47" i="10"/>
  <c r="P47" i="10" s="1"/>
  <c r="C64" i="10"/>
  <c r="P49" i="10"/>
  <c r="G64" i="10"/>
  <c r="J53" i="9"/>
  <c r="S53" i="9" s="1"/>
  <c r="S61" i="9"/>
  <c r="O60" i="9"/>
  <c r="J52" i="9"/>
  <c r="W52" i="9" s="1"/>
  <c r="AA51" i="9"/>
  <c r="W51" i="9"/>
  <c r="S51" i="9"/>
  <c r="O53" i="9" l="1"/>
  <c r="AH46" i="9"/>
  <c r="AG46" i="9" s="1"/>
  <c r="AA53" i="9"/>
  <c r="AA52" i="9"/>
  <c r="O52" i="9"/>
  <c r="AH45" i="9"/>
  <c r="AG45" i="9" s="1"/>
  <c r="J62" i="10"/>
  <c r="J54" i="10"/>
  <c r="J64" i="10" s="1"/>
  <c r="T18" i="9"/>
  <c r="AL51" i="9"/>
  <c r="AE51" i="9" s="1"/>
  <c r="W59" i="9" l="1"/>
  <c r="G44" i="9"/>
  <c r="S59" i="9"/>
  <c r="AH44" i="9" l="1"/>
  <c r="AC44" i="9"/>
  <c r="AG44" i="9" l="1"/>
</calcChain>
</file>

<file path=xl/sharedStrings.xml><?xml version="1.0" encoding="utf-8"?>
<sst xmlns="http://schemas.openxmlformats.org/spreadsheetml/2006/main" count="928" uniqueCount="323">
  <si>
    <t>※職員記入欄</t>
    <rPh sb="1" eb="3">
      <t>ショクイン</t>
    </rPh>
    <rPh sb="3" eb="5">
      <t>キニュウ</t>
    </rPh>
    <rPh sb="5" eb="6">
      <t>ラン</t>
    </rPh>
    <phoneticPr fontId="1"/>
  </si>
  <si>
    <t>緑化計画番号</t>
    <rPh sb="0" eb="2">
      <t>リョクカ</t>
    </rPh>
    <rPh sb="2" eb="4">
      <t>ケイカク</t>
    </rPh>
    <rPh sb="4" eb="6">
      <t>バンゴウ</t>
    </rPh>
    <phoneticPr fontId="1"/>
  </si>
  <si>
    <t>令和</t>
    <rPh sb="0" eb="2">
      <t>レイワ</t>
    </rPh>
    <phoneticPr fontId="1"/>
  </si>
  <si>
    <t>号</t>
    <rPh sb="0" eb="1">
      <t>ゴウ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</si>
  <si>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</si>
  <si>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</si>
  <si>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</si>
  <si>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</si>
  <si>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緑化計画書</t>
    <phoneticPr fontId="1"/>
  </si>
  <si>
    <t>　柏市長　あて</t>
    <rPh sb="1" eb="4">
      <t>カシワシチョウ</t>
    </rPh>
    <phoneticPr fontId="1"/>
  </si>
  <si>
    <t>氏名）</t>
    <rPh sb="0" eb="2">
      <t>シメイ</t>
    </rPh>
    <phoneticPr fontId="1"/>
  </si>
  <si>
    <t>住所）</t>
    <rPh sb="0" eb="2">
      <t>ジュウショ</t>
    </rPh>
    <phoneticPr fontId="1"/>
  </si>
  <si>
    <t>電話）</t>
    <rPh sb="0" eb="2">
      <t>デンワ</t>
    </rPh>
    <phoneticPr fontId="1"/>
  </si>
  <si>
    <t>-</t>
    <phoneticPr fontId="1"/>
  </si>
  <si>
    <t>）</t>
    <phoneticPr fontId="1"/>
  </si>
  <si>
    <t>開発行為等者</t>
    <rPh sb="0" eb="2">
      <t>カイハツ</t>
    </rPh>
    <rPh sb="2" eb="4">
      <t>コウイ</t>
    </rPh>
    <rPh sb="4" eb="5">
      <t>トウ</t>
    </rPh>
    <rPh sb="5" eb="6">
      <t>モノ</t>
    </rPh>
    <phoneticPr fontId="1"/>
  </si>
  <si>
    <t>（</t>
    <phoneticPr fontId="1"/>
  </si>
  <si>
    <t>担当者：</t>
    <phoneticPr fontId="1"/>
  </si>
  <si>
    <t>申請代理人</t>
    <rPh sb="0" eb="2">
      <t>シンセイ</t>
    </rPh>
    <rPh sb="2" eb="5">
      <t>ダイリニン</t>
    </rPh>
    <phoneticPr fontId="1"/>
  </si>
  <si>
    <t>開発行為等の区分</t>
    <rPh sb="0" eb="2">
      <t>カイハツ</t>
    </rPh>
    <rPh sb="2" eb="4">
      <t>コウイ</t>
    </rPh>
    <rPh sb="4" eb="5">
      <t>トウ</t>
    </rPh>
    <rPh sb="6" eb="8">
      <t>クブン</t>
    </rPh>
    <phoneticPr fontId="1"/>
  </si>
  <si>
    <t>開発行為等の名称</t>
    <rPh sb="0" eb="2">
      <t>カイハツ</t>
    </rPh>
    <rPh sb="2" eb="4">
      <t>コウイ</t>
    </rPh>
    <rPh sb="4" eb="5">
      <t>トウ</t>
    </rPh>
    <rPh sb="6" eb="8">
      <t>メイショウ</t>
    </rPh>
    <phoneticPr fontId="1"/>
  </si>
  <si>
    <t>施行予定期間</t>
    <rPh sb="0" eb="2">
      <t>セコウ</t>
    </rPh>
    <rPh sb="2" eb="4">
      <t>ヨテイ</t>
    </rPh>
    <rPh sb="4" eb="6">
      <t>キカン</t>
    </rPh>
    <phoneticPr fontId="1"/>
  </si>
  <si>
    <t>まで</t>
    <phoneticPr fontId="1"/>
  </si>
  <si>
    <t>から</t>
    <phoneticPr fontId="1"/>
  </si>
  <si>
    <t>開発行為等区域の所在</t>
    <rPh sb="0" eb="2">
      <t>カイハツ</t>
    </rPh>
    <rPh sb="2" eb="4">
      <t>コウイ</t>
    </rPh>
    <rPh sb="4" eb="5">
      <t>トウ</t>
    </rPh>
    <rPh sb="5" eb="7">
      <t>クイキ</t>
    </rPh>
    <rPh sb="8" eb="10">
      <t>ショザイ</t>
    </rPh>
    <phoneticPr fontId="1"/>
  </si>
  <si>
    <t>開発等の区域面積</t>
    <rPh sb="0" eb="2">
      <t>カイハツ</t>
    </rPh>
    <rPh sb="2" eb="3">
      <t>トウ</t>
    </rPh>
    <rPh sb="4" eb="6">
      <t>クイキ</t>
    </rPh>
    <rPh sb="6" eb="8">
      <t>メンセキ</t>
    </rPh>
    <phoneticPr fontId="1"/>
  </si>
  <si>
    <t>㎡</t>
    <phoneticPr fontId="1"/>
  </si>
  <si>
    <t>１．敷地面積</t>
    <rPh sb="2" eb="4">
      <t>シキチ</t>
    </rPh>
    <rPh sb="4" eb="6">
      <t>メンセキ</t>
    </rPh>
    <phoneticPr fontId="1"/>
  </si>
  <si>
    <t>㎡</t>
    <phoneticPr fontId="1"/>
  </si>
  <si>
    <t>帰属等の予定面積</t>
    <rPh sb="0" eb="2">
      <t>キゾク</t>
    </rPh>
    <rPh sb="2" eb="3">
      <t>トウ</t>
    </rPh>
    <rPh sb="4" eb="6">
      <t>ヨテイ</t>
    </rPh>
    <rPh sb="6" eb="8">
      <t>メンセキ</t>
    </rPh>
    <phoneticPr fontId="1"/>
  </si>
  <si>
    <t>用途地域（</t>
    <rPh sb="0" eb="2">
      <t>ヨウト</t>
    </rPh>
    <rPh sb="2" eb="4">
      <t>チイキ</t>
    </rPh>
    <phoneticPr fontId="1"/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</si>
  <si>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</si>
  <si>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第二種低層住居専用地域</t>
    <rPh sb="0" eb="1">
      <t>ダイ</t>
    </rPh>
    <rPh sb="1" eb="3">
      <t>２シュ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</si>
  <si>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</si>
  <si>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1">
      <t>ダイ</t>
    </rPh>
    <rPh sb="1" eb="3">
      <t>２シュ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</si>
  <si>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第一種住居地域</t>
    <rPh sb="0" eb="1">
      <t>ダイ</t>
    </rPh>
    <rPh sb="1" eb="3">
      <t>１シュ</t>
    </rPh>
    <rPh sb="3" eb="5">
      <t>ジュウキョ</t>
    </rPh>
    <rPh sb="5" eb="7">
      <t>チイキ</t>
    </rPh>
    <phoneticPr fontId="1"/>
  </si>
  <si>
    <t>第二種住居地域</t>
    <rPh sb="0" eb="1">
      <t>ダイ</t>
    </rPh>
    <rPh sb="1" eb="3">
      <t>２シュ</t>
    </rPh>
    <rPh sb="3" eb="5">
      <t>ジュウキョ</t>
    </rPh>
    <rPh sb="5" eb="7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</si>
  <si>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</si>
  <si>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</si>
  <si>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</si>
  <si>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</si>
  <si>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</si>
  <si>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</si>
  <si>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その他の地域</t>
    <rPh sb="2" eb="3">
      <t>タ</t>
    </rPh>
    <rPh sb="4" eb="6">
      <t>チイキ</t>
    </rPh>
    <phoneticPr fontId="1"/>
  </si>
  <si>
    <t>工場</t>
    <rPh sb="0" eb="2">
      <t>コウジョウ</t>
    </rPh>
    <phoneticPr fontId="1"/>
  </si>
  <si>
    <t>中高層その他集合住宅</t>
    <rPh sb="0" eb="3">
      <t>チュウコウソウ</t>
    </rPh>
    <rPh sb="5" eb="6">
      <t>タ</t>
    </rPh>
    <rPh sb="6" eb="8">
      <t>シュウゴウ</t>
    </rPh>
    <rPh sb="8" eb="10">
      <t>ジュウタク</t>
    </rPh>
    <phoneticPr fontId="1"/>
  </si>
  <si>
    <t>店舗その他事務所</t>
    <rPh sb="0" eb="2">
      <t>テンポ</t>
    </rPh>
    <rPh sb="4" eb="5">
      <t>タ</t>
    </rPh>
    <rPh sb="5" eb="7">
      <t>ジム</t>
    </rPh>
    <rPh sb="7" eb="8">
      <t>ショ</t>
    </rPh>
    <phoneticPr fontId="1"/>
  </si>
  <si>
    <t>※その他の場合（</t>
    <rPh sb="3" eb="4">
      <t>タ</t>
    </rPh>
    <rPh sb="5" eb="7">
      <t>バアイ</t>
    </rPh>
    <phoneticPr fontId="1"/>
  </si>
  <si>
    <t>2.開発等の目的</t>
    <rPh sb="2" eb="4">
      <t>カイハツ</t>
    </rPh>
    <rPh sb="4" eb="5">
      <t>トウ</t>
    </rPh>
    <rPh sb="6" eb="8">
      <t>モクテキ</t>
    </rPh>
    <phoneticPr fontId="1"/>
  </si>
  <si>
    <t>宅地開発</t>
    <rPh sb="0" eb="2">
      <t>タクチ</t>
    </rPh>
    <rPh sb="2" eb="4">
      <t>カイハツ</t>
    </rPh>
    <phoneticPr fontId="1"/>
  </si>
  <si>
    <t>その他</t>
    <rPh sb="2" eb="3">
      <t>タ</t>
    </rPh>
    <phoneticPr fontId="1"/>
  </si>
  <si>
    <t>４．地区区分</t>
    <rPh sb="2" eb="4">
      <t>チク</t>
    </rPh>
    <rPh sb="4" eb="6">
      <t>クブン</t>
    </rPh>
    <phoneticPr fontId="1"/>
  </si>
  <si>
    <t>保全配慮地区</t>
    <rPh sb="0" eb="2">
      <t>ホゼン</t>
    </rPh>
    <rPh sb="2" eb="4">
      <t>ハイリョ</t>
    </rPh>
    <rPh sb="4" eb="6">
      <t>チク</t>
    </rPh>
    <phoneticPr fontId="1"/>
  </si>
  <si>
    <t>緑化推進重点地区</t>
    <rPh sb="0" eb="2">
      <t>リョクカ</t>
    </rPh>
    <rPh sb="2" eb="4">
      <t>スイシン</t>
    </rPh>
    <rPh sb="4" eb="6">
      <t>ジュウテン</t>
    </rPh>
    <rPh sb="6" eb="8">
      <t>チク</t>
    </rPh>
    <phoneticPr fontId="1"/>
  </si>
  <si>
    <t>計画</t>
    <rPh sb="0" eb="2">
      <t>ケイカク</t>
    </rPh>
    <phoneticPr fontId="1"/>
  </si>
  <si>
    <t>緑化率</t>
    <rPh sb="0" eb="2">
      <t>リョクカ</t>
    </rPh>
    <rPh sb="2" eb="3">
      <t>リツ</t>
    </rPh>
    <phoneticPr fontId="1"/>
  </si>
  <si>
    <t>緑化推進重点地区（柏駅周辺地区）</t>
    <rPh sb="0" eb="2">
      <t>リョクカ</t>
    </rPh>
    <rPh sb="2" eb="4">
      <t>スイシン</t>
    </rPh>
    <rPh sb="4" eb="6">
      <t>ジュウテン</t>
    </rPh>
    <rPh sb="6" eb="8">
      <t>チク</t>
    </rPh>
    <rPh sb="9" eb="10">
      <t>カシワ</t>
    </rPh>
    <rPh sb="10" eb="11">
      <t>エキ</t>
    </rPh>
    <rPh sb="11" eb="13">
      <t>シュウヘン</t>
    </rPh>
    <rPh sb="13" eb="15">
      <t>チク</t>
    </rPh>
    <phoneticPr fontId="1"/>
  </si>
  <si>
    <t>緑化推進重点地区（酒井根下田地区）</t>
    <rPh sb="0" eb="2">
      <t>リョクカ</t>
    </rPh>
    <rPh sb="2" eb="4">
      <t>スイシン</t>
    </rPh>
    <rPh sb="4" eb="6">
      <t>ジュウテン</t>
    </rPh>
    <rPh sb="6" eb="8">
      <t>チク</t>
    </rPh>
    <rPh sb="9" eb="12">
      <t>サカイネ</t>
    </rPh>
    <rPh sb="12" eb="14">
      <t>シタダ</t>
    </rPh>
    <rPh sb="14" eb="16">
      <t>チク</t>
    </rPh>
    <phoneticPr fontId="1"/>
  </si>
  <si>
    <t>緑化推進重点地区（日立藤心線地区）</t>
    <rPh sb="0" eb="2">
      <t>リョクカ</t>
    </rPh>
    <rPh sb="2" eb="4">
      <t>スイシン</t>
    </rPh>
    <rPh sb="4" eb="6">
      <t>ジュウテン</t>
    </rPh>
    <rPh sb="6" eb="8">
      <t>チク</t>
    </rPh>
    <rPh sb="9" eb="11">
      <t>ヒタチ</t>
    </rPh>
    <rPh sb="11" eb="13">
      <t>フジゴコロ</t>
    </rPh>
    <rPh sb="13" eb="14">
      <t>セン</t>
    </rPh>
    <rPh sb="14" eb="16">
      <t>チク</t>
    </rPh>
    <phoneticPr fontId="1"/>
  </si>
  <si>
    <t>緑化推進重点地区（豊四季台近隣センター周辺地区）</t>
    <rPh sb="0" eb="2">
      <t>リョクカ</t>
    </rPh>
    <rPh sb="2" eb="4">
      <t>スイシン</t>
    </rPh>
    <rPh sb="4" eb="6">
      <t>ジュウテン</t>
    </rPh>
    <rPh sb="6" eb="8">
      <t>チク</t>
    </rPh>
    <rPh sb="9" eb="12">
      <t>トヨシキ</t>
    </rPh>
    <rPh sb="12" eb="13">
      <t>ダイ</t>
    </rPh>
    <rPh sb="13" eb="15">
      <t>キンリン</t>
    </rPh>
    <rPh sb="19" eb="21">
      <t>シュウヘン</t>
    </rPh>
    <rPh sb="21" eb="23">
      <t>チク</t>
    </rPh>
    <phoneticPr fontId="1"/>
  </si>
  <si>
    <t>緑化推進重点地区（北柏周辺地区）</t>
    <rPh sb="0" eb="2">
      <t>リョクカ</t>
    </rPh>
    <rPh sb="2" eb="4">
      <t>スイシン</t>
    </rPh>
    <rPh sb="4" eb="6">
      <t>ジュウテン</t>
    </rPh>
    <rPh sb="6" eb="8">
      <t>チク</t>
    </rPh>
    <rPh sb="9" eb="11">
      <t>キタカシワ</t>
    </rPh>
    <rPh sb="11" eb="13">
      <t>シュウヘン</t>
    </rPh>
    <rPh sb="13" eb="15">
      <t>チク</t>
    </rPh>
    <phoneticPr fontId="1"/>
  </si>
  <si>
    <t>緑化推進重点地区（湖南地区）</t>
    <rPh sb="0" eb="2">
      <t>リョクカ</t>
    </rPh>
    <rPh sb="2" eb="4">
      <t>スイシン</t>
    </rPh>
    <rPh sb="4" eb="6">
      <t>ジュウテン</t>
    </rPh>
    <rPh sb="6" eb="8">
      <t>チク</t>
    </rPh>
    <rPh sb="9" eb="11">
      <t>コナン</t>
    </rPh>
    <rPh sb="11" eb="13">
      <t>チク</t>
    </rPh>
    <phoneticPr fontId="1"/>
  </si>
  <si>
    <t>緑化推進重点地区（高柳周辺地区）</t>
    <rPh sb="0" eb="2">
      <t>リョクカ</t>
    </rPh>
    <rPh sb="2" eb="4">
      <t>スイシン</t>
    </rPh>
    <rPh sb="4" eb="6">
      <t>ジュウテン</t>
    </rPh>
    <rPh sb="6" eb="8">
      <t>チク</t>
    </rPh>
    <rPh sb="9" eb="11">
      <t>タカヤナギ</t>
    </rPh>
    <rPh sb="11" eb="13">
      <t>シュウヘン</t>
    </rPh>
    <rPh sb="13" eb="15">
      <t>チク</t>
    </rPh>
    <phoneticPr fontId="1"/>
  </si>
  <si>
    <t>保全配慮地区（課税地目が「田・畑・山林」）</t>
    <rPh sb="0" eb="2">
      <t>ホゼン</t>
    </rPh>
    <rPh sb="2" eb="4">
      <t>ハイリョ</t>
    </rPh>
    <rPh sb="4" eb="6">
      <t>チク</t>
    </rPh>
    <rPh sb="7" eb="9">
      <t>カゼイ</t>
    </rPh>
    <rPh sb="9" eb="11">
      <t>チモク</t>
    </rPh>
    <rPh sb="13" eb="14">
      <t>タ</t>
    </rPh>
    <rPh sb="15" eb="16">
      <t>ハタケ</t>
    </rPh>
    <rPh sb="17" eb="19">
      <t>サンリン</t>
    </rPh>
    <phoneticPr fontId="1"/>
  </si>
  <si>
    <t>基本緑化率</t>
    <rPh sb="0" eb="2">
      <t>キホン</t>
    </rPh>
    <rPh sb="2" eb="4">
      <t>リョクカ</t>
    </rPh>
    <rPh sb="4" eb="5">
      <t>リツ</t>
    </rPh>
    <phoneticPr fontId="1"/>
  </si>
  <si>
    <t>市街化区域</t>
    <rPh sb="0" eb="3">
      <t>シガイカ</t>
    </rPh>
    <rPh sb="3" eb="5">
      <t>クイキ</t>
    </rPh>
    <phoneticPr fontId="1"/>
  </si>
  <si>
    <t>区域区分</t>
    <rPh sb="0" eb="2">
      <t>クイキ</t>
    </rPh>
    <rPh sb="2" eb="4">
      <t>クブン</t>
    </rPh>
    <phoneticPr fontId="1"/>
  </si>
  <si>
    <t>目的</t>
    <rPh sb="0" eb="2">
      <t>モクテキ</t>
    </rPh>
    <phoneticPr fontId="1"/>
  </si>
  <si>
    <t>用途地域</t>
    <rPh sb="0" eb="2">
      <t>ヨウト</t>
    </rPh>
    <rPh sb="2" eb="4">
      <t>チイキ</t>
    </rPh>
    <phoneticPr fontId="1"/>
  </si>
  <si>
    <t>検索key</t>
    <rPh sb="0" eb="2">
      <t>ケンサク</t>
    </rPh>
    <phoneticPr fontId="1"/>
  </si>
  <si>
    <t>２．区域区分</t>
    <rPh sb="2" eb="4">
      <t>クイキ</t>
    </rPh>
    <rPh sb="4" eb="6">
      <t>クブン</t>
    </rPh>
    <phoneticPr fontId="1"/>
  </si>
  <si>
    <t>３．開発等の目的</t>
    <rPh sb="2" eb="4">
      <t>カイハツ</t>
    </rPh>
    <rPh sb="4" eb="5">
      <t>トウ</t>
    </rPh>
    <rPh sb="6" eb="8">
      <t>モクテキ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</si>
  <si>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</si>
  <si>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地区区分</t>
    <rPh sb="0" eb="2">
      <t>チク</t>
    </rPh>
    <rPh sb="2" eb="4">
      <t>クブン</t>
    </rPh>
    <phoneticPr fontId="1"/>
  </si>
  <si>
    <t>保全配慮地区（課税地目が「山林」）</t>
    <rPh sb="0" eb="2">
      <t>ホゼン</t>
    </rPh>
    <rPh sb="2" eb="4">
      <t>ハイリョ</t>
    </rPh>
    <rPh sb="4" eb="6">
      <t>チク</t>
    </rPh>
    <rPh sb="7" eb="9">
      <t>カゼイ</t>
    </rPh>
    <rPh sb="9" eb="11">
      <t>チモク</t>
    </rPh>
    <rPh sb="13" eb="15">
      <t>サンリン</t>
    </rPh>
    <phoneticPr fontId="1"/>
  </si>
  <si>
    <t>緑化推進重点地区（課税地目が「山林」）</t>
    <rPh sb="0" eb="2">
      <t>リョクカ</t>
    </rPh>
    <rPh sb="2" eb="4">
      <t>スイシン</t>
    </rPh>
    <rPh sb="4" eb="6">
      <t>ジュウテン</t>
    </rPh>
    <rPh sb="6" eb="8">
      <t>チク</t>
    </rPh>
    <rPh sb="9" eb="11">
      <t>カゼイ</t>
    </rPh>
    <rPh sb="11" eb="13">
      <t>チモク</t>
    </rPh>
    <rPh sb="15" eb="17">
      <t>サンリン</t>
    </rPh>
    <phoneticPr fontId="1"/>
  </si>
  <si>
    <t>５．緑地面積</t>
    <rPh sb="2" eb="4">
      <t>リョクチ</t>
    </rPh>
    <rPh sb="4" eb="6">
      <t>メンセキ</t>
    </rPh>
    <phoneticPr fontId="1"/>
  </si>
  <si>
    <t>％</t>
    <phoneticPr fontId="1"/>
  </si>
  <si>
    <t>(</t>
    <phoneticPr fontId="1"/>
  </si>
  <si>
    <t>緑地面積/敷地面積</t>
    <rPh sb="0" eb="2">
      <t>リョクチ</t>
    </rPh>
    <rPh sb="2" eb="4">
      <t>メンセキ</t>
    </rPh>
    <rPh sb="5" eb="7">
      <t>シキチ</t>
    </rPh>
    <rPh sb="7" eb="9">
      <t>メンセキ</t>
    </rPh>
    <phoneticPr fontId="1"/>
  </si>
  <si>
    <t>接道緑化延長</t>
    <rPh sb="0" eb="2">
      <t>セツドウ</t>
    </rPh>
    <rPh sb="2" eb="4">
      <t>リョクカ</t>
    </rPh>
    <rPh sb="4" eb="6">
      <t>エンチョウ</t>
    </rPh>
    <phoneticPr fontId="1"/>
  </si>
  <si>
    <t>接道緑化率</t>
    <rPh sb="0" eb="2">
      <t>セツドウ</t>
    </rPh>
    <rPh sb="2" eb="4">
      <t>リョクカ</t>
    </rPh>
    <rPh sb="4" eb="5">
      <t>リツ</t>
    </rPh>
    <phoneticPr fontId="1"/>
  </si>
  <si>
    <t>ｍ</t>
    <phoneticPr fontId="1"/>
  </si>
  <si>
    <t>基準</t>
    <rPh sb="0" eb="2">
      <t>キジュン</t>
    </rPh>
    <phoneticPr fontId="1"/>
  </si>
  <si>
    <t>接道緑化延長/接道延長</t>
    <rPh sb="0" eb="2">
      <t>セツドウ</t>
    </rPh>
    <rPh sb="2" eb="4">
      <t>リョクカ</t>
    </rPh>
    <rPh sb="4" eb="6">
      <t>エンチョウ</t>
    </rPh>
    <rPh sb="7" eb="9">
      <t>セツドウ</t>
    </rPh>
    <rPh sb="9" eb="11">
      <t>エンチョウ</t>
    </rPh>
    <phoneticPr fontId="1"/>
  </si>
  <si>
    <t>接道延長</t>
    <rPh sb="0" eb="2">
      <t>セツドウ</t>
    </rPh>
    <rPh sb="2" eb="4">
      <t>エンチョウ</t>
    </rPh>
    <phoneticPr fontId="1"/>
  </si>
  <si>
    <t>７．植栽計画</t>
    <rPh sb="2" eb="4">
      <t>ショクサイ</t>
    </rPh>
    <rPh sb="4" eb="6">
      <t>ケイカク</t>
    </rPh>
    <phoneticPr fontId="1"/>
  </si>
  <si>
    <t>別紙「植栽計画内訳」のとおり</t>
    <rPh sb="0" eb="2">
      <t>ベッシ</t>
    </rPh>
    <rPh sb="3" eb="5">
      <t>ショクサイ</t>
    </rPh>
    <rPh sb="5" eb="7">
      <t>ケイカク</t>
    </rPh>
    <rPh sb="7" eb="9">
      <t>ウチワケ</t>
    </rPh>
    <phoneticPr fontId="1"/>
  </si>
  <si>
    <t>６．接道緑化</t>
    <rPh sb="2" eb="4">
      <t>セツドウ</t>
    </rPh>
    <rPh sb="4" eb="6">
      <t>リョクカ</t>
    </rPh>
    <phoneticPr fontId="1"/>
  </si>
  <si>
    <t>指摘事項</t>
    <rPh sb="0" eb="2">
      <t>シテキ</t>
    </rPh>
    <rPh sb="2" eb="4">
      <t>ジコウ</t>
    </rPh>
    <phoneticPr fontId="1"/>
  </si>
  <si>
    <t>※-1：柏市緑を守り育てる条例第２条第３号に掲げる都市計画法第４条第１２項に規定する土地の区画形質の変更並びに建築基準法第２条第１号及び第１３号に規定する建築物の建築で市長が必要と認める行為</t>
    <rPh sb="4" eb="6">
      <t>カシワシ</t>
    </rPh>
    <rPh sb="6" eb="7">
      <t>ミドリ</t>
    </rPh>
    <rPh sb="8" eb="9">
      <t>マモ</t>
    </rPh>
    <rPh sb="10" eb="11">
      <t>ソダ</t>
    </rPh>
    <rPh sb="13" eb="15">
      <t>ジョウレイ</t>
    </rPh>
    <rPh sb="15" eb="16">
      <t>ダイ</t>
    </rPh>
    <rPh sb="17" eb="18">
      <t>ジョウ</t>
    </rPh>
    <rPh sb="18" eb="19">
      <t>ダイ</t>
    </rPh>
    <rPh sb="20" eb="21">
      <t>ゴウ</t>
    </rPh>
    <rPh sb="22" eb="23">
      <t>カカ</t>
    </rPh>
    <rPh sb="25" eb="27">
      <t>トシ</t>
    </rPh>
    <rPh sb="27" eb="30">
      <t>ケイカクホウ</t>
    </rPh>
    <rPh sb="30" eb="31">
      <t>ダイ</t>
    </rPh>
    <rPh sb="32" eb="33">
      <t>ジョウ</t>
    </rPh>
    <rPh sb="33" eb="34">
      <t>ダイ</t>
    </rPh>
    <rPh sb="36" eb="37">
      <t>コウ</t>
    </rPh>
    <rPh sb="38" eb="40">
      <t>キテイ</t>
    </rPh>
    <rPh sb="42" eb="44">
      <t>トチ</t>
    </rPh>
    <rPh sb="45" eb="47">
      <t>クカク</t>
    </rPh>
    <rPh sb="47" eb="49">
      <t>ケイシツ</t>
    </rPh>
    <rPh sb="50" eb="52">
      <t>ヘンコウ</t>
    </rPh>
    <rPh sb="52" eb="53">
      <t>ナラ</t>
    </rPh>
    <rPh sb="55" eb="57">
      <t>ケンチク</t>
    </rPh>
    <rPh sb="57" eb="60">
      <t>キジュンホウ</t>
    </rPh>
    <rPh sb="60" eb="61">
      <t>ダイ</t>
    </rPh>
    <rPh sb="62" eb="63">
      <t>ジョウ</t>
    </rPh>
    <rPh sb="63" eb="64">
      <t>ダイ</t>
    </rPh>
    <rPh sb="65" eb="66">
      <t>ゴウ</t>
    </rPh>
    <rPh sb="66" eb="67">
      <t>オヨ</t>
    </rPh>
    <rPh sb="68" eb="69">
      <t>ダイ</t>
    </rPh>
    <rPh sb="71" eb="72">
      <t>ゴウ</t>
    </rPh>
    <rPh sb="73" eb="75">
      <t>キテイ</t>
    </rPh>
    <rPh sb="77" eb="80">
      <t>ケンチクブツ</t>
    </rPh>
    <rPh sb="81" eb="83">
      <t>ケンチク</t>
    </rPh>
    <rPh sb="84" eb="86">
      <t>シチョウ</t>
    </rPh>
    <rPh sb="87" eb="89">
      <t>ヒツヨウ</t>
    </rPh>
    <rPh sb="90" eb="91">
      <t>ミト</t>
    </rPh>
    <rPh sb="93" eb="95">
      <t>コウイ</t>
    </rPh>
    <phoneticPr fontId="1"/>
  </si>
  <si>
    <t>８．植栽計画内訳</t>
    <rPh sb="2" eb="4">
      <t>ショクサイ</t>
    </rPh>
    <rPh sb="4" eb="6">
      <t>ケイカク</t>
    </rPh>
    <rPh sb="6" eb="8">
      <t>ウチワケ</t>
    </rPh>
    <phoneticPr fontId="1"/>
  </si>
  <si>
    <t>敷地面積</t>
    <rPh sb="0" eb="2">
      <t>シキチ</t>
    </rPh>
    <rPh sb="2" eb="4">
      <t>メンセキ</t>
    </rPh>
    <phoneticPr fontId="1"/>
  </si>
  <si>
    <t>基準面積</t>
    <rPh sb="0" eb="2">
      <t>キジュン</t>
    </rPh>
    <rPh sb="2" eb="4">
      <t>メンセキ</t>
    </rPh>
    <phoneticPr fontId="1"/>
  </si>
  <si>
    <t>緑地面積</t>
    <rPh sb="0" eb="2">
      <t>リョクチ</t>
    </rPh>
    <rPh sb="2" eb="4">
      <t>メンセキ</t>
    </rPh>
    <phoneticPr fontId="1"/>
  </si>
  <si>
    <t>地上部分</t>
    <rPh sb="0" eb="2">
      <t>チジョウ</t>
    </rPh>
    <rPh sb="2" eb="4">
      <t>ブブン</t>
    </rPh>
    <phoneticPr fontId="1"/>
  </si>
  <si>
    <t>屋上部分</t>
    <rPh sb="0" eb="2">
      <t>オクジョウ</t>
    </rPh>
    <rPh sb="2" eb="4">
      <t>ブブン</t>
    </rPh>
    <phoneticPr fontId="1"/>
  </si>
  <si>
    <t>壁面部分</t>
    <rPh sb="0" eb="2">
      <t>ヘキメン</t>
    </rPh>
    <rPh sb="2" eb="4">
      <t>ブブン</t>
    </rPh>
    <phoneticPr fontId="1"/>
  </si>
  <si>
    <t>その他（</t>
    <rPh sb="2" eb="3">
      <t>タ</t>
    </rPh>
    <phoneticPr fontId="1"/>
  </si>
  <si>
    <t>合計</t>
    <rPh sb="0" eb="2">
      <t>ゴウケイ</t>
    </rPh>
    <phoneticPr fontId="1"/>
  </si>
  <si>
    <t>（基準面積）</t>
    <rPh sb="1" eb="3">
      <t>キジュン</t>
    </rPh>
    <rPh sb="3" eb="5">
      <t>メンセキ</t>
    </rPh>
    <phoneticPr fontId="1"/>
  </si>
  <si>
    <t>×</t>
    <phoneticPr fontId="1"/>
  </si>
  <si>
    <t>本</t>
    <rPh sb="0" eb="1">
      <t>ホン</t>
    </rPh>
    <phoneticPr fontId="1"/>
  </si>
  <si>
    <t>＝</t>
    <phoneticPr fontId="1"/>
  </si>
  <si>
    <t>（少数点以下切上げ）</t>
    <rPh sb="1" eb="3">
      <t>ショウスウ</t>
    </rPh>
    <rPh sb="3" eb="4">
      <t>テン</t>
    </rPh>
    <rPh sb="4" eb="6">
      <t>イカ</t>
    </rPh>
    <rPh sb="6" eb="8">
      <t>キリア</t>
    </rPh>
    <phoneticPr fontId="1"/>
  </si>
  <si>
    <t>備考</t>
    <rPh sb="0" eb="2">
      <t>ビコウ</t>
    </rPh>
    <phoneticPr fontId="1"/>
  </si>
  <si>
    <t>指導基準数</t>
    <rPh sb="0" eb="2">
      <t>シドウ</t>
    </rPh>
    <rPh sb="2" eb="4">
      <t>キジュン</t>
    </rPh>
    <rPh sb="4" eb="5">
      <t>スウ</t>
    </rPh>
    <phoneticPr fontId="1"/>
  </si>
  <si>
    <t>種別</t>
    <rPh sb="0" eb="2">
      <t>シュベツ</t>
    </rPh>
    <phoneticPr fontId="1"/>
  </si>
  <si>
    <t>樹木等の名称</t>
    <rPh sb="0" eb="2">
      <t>ジュモク</t>
    </rPh>
    <rPh sb="2" eb="3">
      <t>トウ</t>
    </rPh>
    <rPh sb="4" eb="6">
      <t>メイショウ</t>
    </rPh>
    <phoneticPr fontId="1"/>
  </si>
  <si>
    <t>数量</t>
    <rPh sb="0" eb="2">
      <t>スウリョウ</t>
    </rPh>
    <phoneticPr fontId="1"/>
  </si>
  <si>
    <t>地被類</t>
    <rPh sb="0" eb="3">
      <t>チヒルイ</t>
    </rPh>
    <phoneticPr fontId="1"/>
  </si>
  <si>
    <t>判定</t>
    <rPh sb="0" eb="2">
      <t>ハンテイ</t>
    </rPh>
    <phoneticPr fontId="1"/>
  </si>
  <si>
    <t>植栽本数</t>
    <rPh sb="0" eb="2">
      <t>ショクサイ</t>
    </rPh>
    <rPh sb="2" eb="4">
      <t>ホンスウ</t>
    </rPh>
    <phoneticPr fontId="1"/>
  </si>
  <si>
    <t>高木</t>
    <rPh sb="0" eb="2">
      <t>コウボク</t>
    </rPh>
    <phoneticPr fontId="1"/>
  </si>
  <si>
    <t>中木</t>
    <rPh sb="0" eb="2">
      <t>チュウボク</t>
    </rPh>
    <phoneticPr fontId="1"/>
  </si>
  <si>
    <t>低木</t>
    <rPh sb="0" eb="2">
      <t>テイボク</t>
    </rPh>
    <phoneticPr fontId="1"/>
  </si>
  <si>
    <t>換算可能数</t>
    <rPh sb="0" eb="2">
      <t>カンサン</t>
    </rPh>
    <rPh sb="2" eb="4">
      <t>カノウ</t>
    </rPh>
    <rPh sb="4" eb="5">
      <t>スウ</t>
    </rPh>
    <phoneticPr fontId="1"/>
  </si>
  <si>
    <t>※合計額は既存①及び②を換算済</t>
    <rPh sb="1" eb="3">
      <t>ゴウケイ</t>
    </rPh>
    <rPh sb="3" eb="4">
      <t>ガク</t>
    </rPh>
    <rPh sb="5" eb="7">
      <t>キゾン</t>
    </rPh>
    <rPh sb="8" eb="9">
      <t>オヨ</t>
    </rPh>
    <rPh sb="12" eb="14">
      <t>カンサン</t>
    </rPh>
    <rPh sb="14" eb="15">
      <t>ズ</t>
    </rPh>
    <phoneticPr fontId="1"/>
  </si>
  <si>
    <t>高木（既存）</t>
    <rPh sb="0" eb="2">
      <t>コウボク</t>
    </rPh>
    <rPh sb="3" eb="5">
      <t>キゾン</t>
    </rPh>
    <phoneticPr fontId="1"/>
  </si>
  <si>
    <t>高木（既存①）</t>
    <rPh sb="0" eb="2">
      <t>コウボク</t>
    </rPh>
    <rPh sb="3" eb="5">
      <t>キゾン</t>
    </rPh>
    <phoneticPr fontId="1"/>
  </si>
  <si>
    <t>高木（新規）</t>
    <rPh sb="0" eb="2">
      <t>コウボク</t>
    </rPh>
    <rPh sb="3" eb="5">
      <t>シンキ</t>
    </rPh>
    <phoneticPr fontId="1"/>
  </si>
  <si>
    <t>高木（既存②）</t>
    <rPh sb="0" eb="2">
      <t>コウボク</t>
    </rPh>
    <rPh sb="3" eb="5">
      <t>キゾン</t>
    </rPh>
    <phoneticPr fontId="1"/>
  </si>
  <si>
    <t>高木</t>
    <rPh sb="0" eb="1">
      <t>コウ</t>
    </rPh>
    <rPh sb="1" eb="2">
      <t>キ</t>
    </rPh>
    <phoneticPr fontId="1"/>
  </si>
  <si>
    <t>換算限度</t>
    <rPh sb="0" eb="2">
      <t>カンサン</t>
    </rPh>
    <rPh sb="2" eb="4">
      <t>ゲンド</t>
    </rPh>
    <phoneticPr fontId="1"/>
  </si>
  <si>
    <t>緑化推進重点地区（柏北部中央地区・柏北部東地区）</t>
    <rPh sb="0" eb="2">
      <t>リョクカ</t>
    </rPh>
    <rPh sb="2" eb="4">
      <t>スイシン</t>
    </rPh>
    <rPh sb="4" eb="6">
      <t>ジュウテン</t>
    </rPh>
    <rPh sb="6" eb="8">
      <t>チク</t>
    </rPh>
    <rPh sb="9" eb="10">
      <t>カシワ</t>
    </rPh>
    <rPh sb="10" eb="12">
      <t>ホクブ</t>
    </rPh>
    <rPh sb="12" eb="14">
      <t>チュウオウ</t>
    </rPh>
    <rPh sb="14" eb="16">
      <t>チク</t>
    </rPh>
    <rPh sb="17" eb="18">
      <t>カシワ</t>
    </rPh>
    <rPh sb="18" eb="20">
      <t>ホクブ</t>
    </rPh>
    <rPh sb="20" eb="21">
      <t>ヒガシ</t>
    </rPh>
    <rPh sb="21" eb="23">
      <t>チク</t>
    </rPh>
    <phoneticPr fontId="1"/>
  </si>
  <si>
    <t>指導
基準数</t>
    <rPh sb="0" eb="2">
      <t>シドウ</t>
    </rPh>
    <rPh sb="3" eb="5">
      <t>キジュン</t>
    </rPh>
    <rPh sb="5" eb="6">
      <t>スウ</t>
    </rPh>
    <phoneticPr fontId="1"/>
  </si>
  <si>
    <t>開発行為を伴わない建築物の建築</t>
  </si>
  <si>
    <t>返却日</t>
    <rPh sb="0" eb="2">
      <t>ヘンキャク</t>
    </rPh>
    <rPh sb="2" eb="3">
      <t>ビ</t>
    </rPh>
    <phoneticPr fontId="1"/>
  </si>
  <si>
    <t>高木（新規）</t>
  </si>
  <si>
    <t>中木（新規）</t>
  </si>
  <si>
    <t>低木（新規）</t>
  </si>
  <si>
    <t>中木（既存）</t>
  </si>
  <si>
    <t>植栽換算限度数（高木:中木:低木:地被類=1:3:15:15）</t>
    <rPh sb="0" eb="2">
      <t>ショクサイ</t>
    </rPh>
    <rPh sb="2" eb="4">
      <t>カンサン</t>
    </rPh>
    <rPh sb="4" eb="6">
      <t>ゲンド</t>
    </rPh>
    <rPh sb="6" eb="7">
      <t>スウ</t>
    </rPh>
    <rPh sb="8" eb="10">
      <t>コウボク</t>
    </rPh>
    <rPh sb="11" eb="13">
      <t>チュウボク</t>
    </rPh>
    <rPh sb="14" eb="16">
      <t>テイボク</t>
    </rPh>
    <rPh sb="17" eb="20">
      <t>チヒルイ</t>
    </rPh>
    <phoneticPr fontId="1"/>
  </si>
  <si>
    <t>限度数
判定</t>
    <rPh sb="0" eb="3">
      <t>ゲンドスウ</t>
    </rPh>
    <rPh sb="4" eb="6">
      <t>ハンテイ</t>
    </rPh>
    <phoneticPr fontId="1"/>
  </si>
  <si>
    <t>換算可能数</t>
    <rPh sb="2" eb="4">
      <t>カノウ</t>
    </rPh>
    <phoneticPr fontId="1"/>
  </si>
  <si>
    <t>地被類</t>
  </si>
  <si>
    <t>提出日</t>
    <rPh sb="0" eb="2">
      <t>テイシュツ</t>
    </rPh>
    <rPh sb="2" eb="3">
      <t>ビ</t>
    </rPh>
    <phoneticPr fontId="1"/>
  </si>
  <si>
    <t>月</t>
    <rPh sb="0" eb="1">
      <t>ガツ</t>
    </rPh>
    <phoneticPr fontId="1"/>
  </si>
  <si>
    <t>開発行為者等</t>
    <rPh sb="0" eb="2">
      <t>カイハツ</t>
    </rPh>
    <rPh sb="2" eb="4">
      <t>コウイ</t>
    </rPh>
    <rPh sb="4" eb="5">
      <t>シャ</t>
    </rPh>
    <rPh sb="5" eb="6">
      <t>トウ</t>
    </rPh>
    <phoneticPr fontId="1"/>
  </si>
  <si>
    <t>住所</t>
    <rPh sb="0" eb="2">
      <t>ジュウショ</t>
    </rPh>
    <phoneticPr fontId="1"/>
  </si>
  <si>
    <t>社名等</t>
    <rPh sb="0" eb="2">
      <t>シャメイ</t>
    </rPh>
    <rPh sb="2" eb="3">
      <t>トウ</t>
    </rPh>
    <phoneticPr fontId="1"/>
  </si>
  <si>
    <t>役職・氏名</t>
    <rPh sb="0" eb="2">
      <t>ヤクショク</t>
    </rPh>
    <rPh sb="3" eb="5">
      <t>シメイ</t>
    </rPh>
    <phoneticPr fontId="1"/>
  </si>
  <si>
    <t>開発行為の区分</t>
    <rPh sb="0" eb="2">
      <t>カイハツ</t>
    </rPh>
    <rPh sb="2" eb="4">
      <t>コウイ</t>
    </rPh>
    <rPh sb="5" eb="7">
      <t>クブン</t>
    </rPh>
    <phoneticPr fontId="1"/>
  </si>
  <si>
    <t>開発行為</t>
    <phoneticPr fontId="1"/>
  </si>
  <si>
    <t>1.開発行為等の区分</t>
    <rPh sb="2" eb="4">
      <t>カイハツ</t>
    </rPh>
    <rPh sb="4" eb="6">
      <t>コウイ</t>
    </rPh>
    <rPh sb="6" eb="7">
      <t>トウ</t>
    </rPh>
    <rPh sb="8" eb="10">
      <t>クブン</t>
    </rPh>
    <phoneticPr fontId="1"/>
  </si>
  <si>
    <t>開発行為等の名称</t>
    <phoneticPr fontId="1"/>
  </si>
  <si>
    <t>施行予定期間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</si>
  <si>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</si>
  <si>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</si>
  <si>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</si>
  <si>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</si>
  <si>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</si>
  <si>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開発行為等区域の所在</t>
  </si>
  <si>
    <t>開発区域等全体面積</t>
    <rPh sb="0" eb="2">
      <t>カイハツ</t>
    </rPh>
    <rPh sb="2" eb="4">
      <t>クイキ</t>
    </rPh>
    <rPh sb="4" eb="5">
      <t>トウ</t>
    </rPh>
    <rPh sb="5" eb="7">
      <t>ゼンタイ</t>
    </rPh>
    <rPh sb="7" eb="9">
      <t>メンセキ</t>
    </rPh>
    <phoneticPr fontId="1"/>
  </si>
  <si>
    <t>開発等の目的</t>
    <rPh sb="0" eb="2">
      <t>カイハツ</t>
    </rPh>
    <rPh sb="2" eb="3">
      <t>トウ</t>
    </rPh>
    <rPh sb="4" eb="6">
      <t>モクテキ</t>
    </rPh>
    <phoneticPr fontId="1"/>
  </si>
  <si>
    <t>緑化形態</t>
    <rPh sb="0" eb="2">
      <t>リョクカ</t>
    </rPh>
    <rPh sb="2" eb="4">
      <t>ケイタイ</t>
    </rPh>
    <phoneticPr fontId="1"/>
  </si>
  <si>
    <t>面積</t>
    <rPh sb="0" eb="2">
      <t>メンセキ</t>
    </rPh>
    <phoneticPr fontId="1"/>
  </si>
  <si>
    <t>用途地域A</t>
    <rPh sb="0" eb="2">
      <t>ヨウト</t>
    </rPh>
    <rPh sb="2" eb="4">
      <t>チイキ</t>
    </rPh>
    <phoneticPr fontId="1"/>
  </si>
  <si>
    <t>用途地域Aの敷地面積</t>
    <rPh sb="0" eb="2">
      <t>ヨウト</t>
    </rPh>
    <rPh sb="2" eb="4">
      <t>チイキ</t>
    </rPh>
    <rPh sb="6" eb="8">
      <t>シキチ</t>
    </rPh>
    <rPh sb="8" eb="10">
      <t>メンセキ</t>
    </rPh>
    <phoneticPr fontId="1"/>
  </si>
  <si>
    <t>用途地域B</t>
    <rPh sb="0" eb="2">
      <t>ヨウト</t>
    </rPh>
    <rPh sb="2" eb="4">
      <t>チイキ</t>
    </rPh>
    <phoneticPr fontId="1"/>
  </si>
  <si>
    <t>用途地域Bの敷地面積</t>
    <phoneticPr fontId="1"/>
  </si>
  <si>
    <t>用途地域Aの地区区分</t>
    <rPh sb="0" eb="2">
      <t>ヨウト</t>
    </rPh>
    <rPh sb="2" eb="4">
      <t>チイキ</t>
    </rPh>
    <rPh sb="6" eb="8">
      <t>チク</t>
    </rPh>
    <rPh sb="8" eb="10">
      <t>クブン</t>
    </rPh>
    <phoneticPr fontId="1"/>
  </si>
  <si>
    <t>用途地域Bの地区区分</t>
    <rPh sb="0" eb="2">
      <t>ヨウト</t>
    </rPh>
    <rPh sb="2" eb="4">
      <t>チイキ</t>
    </rPh>
    <rPh sb="6" eb="8">
      <t>チク</t>
    </rPh>
    <rPh sb="8" eb="10">
      <t>クブン</t>
    </rPh>
    <phoneticPr fontId="1"/>
  </si>
  <si>
    <t>用途地域Ａ</t>
    <rPh sb="0" eb="2">
      <t>ヨウト</t>
    </rPh>
    <rPh sb="2" eb="4">
      <t>チイキ</t>
    </rPh>
    <phoneticPr fontId="1"/>
  </si>
  <si>
    <t>用途地域Ｂ</t>
    <rPh sb="0" eb="2">
      <t>ヨウト</t>
    </rPh>
    <rPh sb="2" eb="4">
      <t>チイキ</t>
    </rPh>
    <phoneticPr fontId="1"/>
  </si>
  <si>
    <t>/</t>
    <phoneticPr fontId="1"/>
  </si>
  <si>
    <t>B:</t>
    <phoneticPr fontId="1"/>
  </si>
  <si>
    <t>A:</t>
    <phoneticPr fontId="1"/>
  </si>
  <si>
    <t>↑目的「その他」の場合右記入</t>
    <rPh sb="1" eb="3">
      <t>モクテキ</t>
    </rPh>
    <rPh sb="6" eb="7">
      <t>タ</t>
    </rPh>
    <rPh sb="9" eb="11">
      <t>バアイ</t>
    </rPh>
    <rPh sb="11" eb="12">
      <t>ミギ</t>
    </rPh>
    <rPh sb="12" eb="14">
      <t>キニュウ</t>
    </rPh>
    <phoneticPr fontId="1"/>
  </si>
  <si>
    <t>A</t>
    <phoneticPr fontId="1"/>
  </si>
  <si>
    <t>B</t>
    <phoneticPr fontId="1"/>
  </si>
  <si>
    <t>接道緑化延長</t>
    <rPh sb="0" eb="2">
      <t>セツドウ</t>
    </rPh>
    <rPh sb="2" eb="4">
      <t>リョクカ</t>
    </rPh>
    <rPh sb="4" eb="6">
      <t>エンチョウ</t>
    </rPh>
    <phoneticPr fontId="1"/>
  </si>
  <si>
    <t>m2</t>
    <phoneticPr fontId="1"/>
  </si>
  <si>
    <t>m2</t>
    <phoneticPr fontId="1"/>
  </si>
  <si>
    <t>m</t>
    <phoneticPr fontId="1"/>
  </si>
  <si>
    <t>m</t>
    <phoneticPr fontId="1"/>
  </si>
  <si>
    <t>▽入力</t>
    <phoneticPr fontId="1"/>
  </si>
  <si>
    <t>地上部緑地面積</t>
    <rPh sb="0" eb="2">
      <t>チジョウ</t>
    </rPh>
    <rPh sb="2" eb="3">
      <t>ブ</t>
    </rPh>
    <rPh sb="3" eb="5">
      <t>リョクチ</t>
    </rPh>
    <rPh sb="5" eb="7">
      <t>メンセキ</t>
    </rPh>
    <phoneticPr fontId="1"/>
  </si>
  <si>
    <t>行為・敷地</t>
    <rPh sb="0" eb="2">
      <t>コウイ</t>
    </rPh>
    <rPh sb="3" eb="5">
      <t>シキチ</t>
    </rPh>
    <phoneticPr fontId="1"/>
  </si>
  <si>
    <t>その他 追加する緑化面積
(プランター等）</t>
    <rPh sb="2" eb="3">
      <t>タ</t>
    </rPh>
    <rPh sb="4" eb="6">
      <t>ツイカ</t>
    </rPh>
    <rPh sb="8" eb="10">
      <t>リョクカ</t>
    </rPh>
    <rPh sb="10" eb="12">
      <t>メンセキ</t>
    </rPh>
    <rPh sb="19" eb="20">
      <t>トウ</t>
    </rPh>
    <phoneticPr fontId="1"/>
  </si>
  <si>
    <t>電話番号（市外局番から）</t>
    <rPh sb="0" eb="2">
      <t>デンワ</t>
    </rPh>
    <rPh sb="2" eb="4">
      <t>バンゴウ</t>
    </rPh>
    <rPh sb="5" eb="7">
      <t>シガイ</t>
    </rPh>
    <rPh sb="7" eb="9">
      <t>キョクバン</t>
    </rPh>
    <phoneticPr fontId="1"/>
  </si>
  <si>
    <t>低木（既存）</t>
  </si>
  <si>
    <t>（a）</t>
    <phoneticPr fontId="1"/>
  </si>
  <si>
    <t>（b）</t>
    <phoneticPr fontId="1"/>
  </si>
  <si>
    <t>（a）－（b）</t>
    <phoneticPr fontId="1"/>
  </si>
  <si>
    <r>
      <t xml:space="preserve">高木
</t>
    </r>
    <r>
      <rPr>
        <sz val="10"/>
        <color theme="1"/>
        <rFont val="游明朝"/>
        <family val="1"/>
        <charset val="128"/>
      </rPr>
      <t>（樹高4.0m以上）</t>
    </r>
    <rPh sb="0" eb="2">
      <t>コウボク</t>
    </rPh>
    <rPh sb="4" eb="6">
      <t>ジュコウ</t>
    </rPh>
    <rPh sb="10" eb="12">
      <t>イジョウ</t>
    </rPh>
    <phoneticPr fontId="1"/>
  </si>
  <si>
    <r>
      <t xml:space="preserve">中木
</t>
    </r>
    <r>
      <rPr>
        <sz val="10"/>
        <color theme="1"/>
        <rFont val="游明朝"/>
        <family val="1"/>
        <charset val="128"/>
      </rPr>
      <t>（樹高1.0m～4.0m未満）</t>
    </r>
    <rPh sb="0" eb="2">
      <t>チュウボク</t>
    </rPh>
    <rPh sb="4" eb="6">
      <t>ジュコウ</t>
    </rPh>
    <rPh sb="15" eb="17">
      <t>ミマン</t>
    </rPh>
    <phoneticPr fontId="1"/>
  </si>
  <si>
    <r>
      <t xml:space="preserve">低木
</t>
    </r>
    <r>
      <rPr>
        <sz val="10"/>
        <color theme="1"/>
        <rFont val="游明朝"/>
        <family val="1"/>
        <charset val="128"/>
      </rPr>
      <t>（樹高1.0m未満）</t>
    </r>
    <rPh sb="0" eb="2">
      <t>テイボク</t>
    </rPh>
    <rPh sb="4" eb="6">
      <t>ジュコウ</t>
    </rPh>
    <rPh sb="10" eb="12">
      <t>ミマン</t>
    </rPh>
    <phoneticPr fontId="1"/>
  </si>
  <si>
    <t>名前　連絡先</t>
    <rPh sb="0" eb="2">
      <t>ナマエ</t>
    </rPh>
    <rPh sb="3" eb="6">
      <t>レンラクサキ</t>
    </rPh>
    <phoneticPr fontId="1"/>
  </si>
  <si>
    <t>担当者</t>
    <rPh sb="0" eb="3">
      <t>タントウシャ</t>
    </rPh>
    <phoneticPr fontId="1"/>
  </si>
  <si>
    <t>※-１</t>
    <phoneticPr fontId="1"/>
  </si>
  <si>
    <t>植栽換算表</t>
    <rPh sb="4" eb="5">
      <t>ヒョウ</t>
    </rPh>
    <phoneticPr fontId="1"/>
  </si>
  <si>
    <t>※換算比率（高木:中木:低木:地被類=1:3:15:15）  種別毎の換算限度は半数まで</t>
    <rPh sb="1" eb="3">
      <t>カンサン</t>
    </rPh>
    <rPh sb="3" eb="5">
      <t>ヒリツ</t>
    </rPh>
    <phoneticPr fontId="1"/>
  </si>
  <si>
    <t>総　数</t>
    <rPh sb="0" eb="1">
      <t>ソウ</t>
    </rPh>
    <rPh sb="2" eb="3">
      <t>スウ</t>
    </rPh>
    <phoneticPr fontId="1"/>
  </si>
  <si>
    <t>区域区分（用途を跨がない場合は，用途地域Bは記載しない。）</t>
    <rPh sb="0" eb="2">
      <t>クイキ</t>
    </rPh>
    <rPh sb="2" eb="4">
      <t>クブン</t>
    </rPh>
    <rPh sb="5" eb="7">
      <t>ヨウト</t>
    </rPh>
    <rPh sb="8" eb="9">
      <t>マタ</t>
    </rPh>
    <rPh sb="12" eb="14">
      <t>バアイ</t>
    </rPh>
    <rPh sb="16" eb="18">
      <t>ヨウト</t>
    </rPh>
    <rPh sb="18" eb="20">
      <t>チイキ</t>
    </rPh>
    <rPh sb="22" eb="24">
      <t>キサイ</t>
    </rPh>
    <phoneticPr fontId="1"/>
  </si>
  <si>
    <t>行為</t>
    <rPh sb="0" eb="2">
      <t>コウイ</t>
    </rPh>
    <phoneticPr fontId="1"/>
  </si>
  <si>
    <t>緑地面積の計算</t>
    <rPh sb="0" eb="2">
      <t>リョクチ</t>
    </rPh>
    <rPh sb="2" eb="4">
      <t>メンセキ</t>
    </rPh>
    <rPh sb="5" eb="7">
      <t>ケイサン</t>
    </rPh>
    <phoneticPr fontId="1"/>
  </si>
  <si>
    <t>高木（既存①）</t>
  </si>
  <si>
    <t>※「該当なし」は空欄（入力しない）</t>
    <rPh sb="2" eb="4">
      <t>ガイトウ</t>
    </rPh>
    <rPh sb="8" eb="10">
      <t>クウラン</t>
    </rPh>
    <rPh sb="11" eb="13">
      <t>ニュウリョク</t>
    </rPh>
    <phoneticPr fontId="1"/>
  </si>
  <si>
    <t>-</t>
    <phoneticPr fontId="1"/>
  </si>
  <si>
    <t>※「市街化調整区域」は空欄（入力しない）</t>
    <rPh sb="2" eb="5">
      <t>シガイカ</t>
    </rPh>
    <rPh sb="5" eb="7">
      <t>チョウセイ</t>
    </rPh>
    <rPh sb="7" eb="9">
      <t>クイキ</t>
    </rPh>
    <rPh sb="11" eb="13">
      <t>クウラン</t>
    </rPh>
    <rPh sb="14" eb="16">
      <t>ニュウリョク</t>
    </rPh>
    <phoneticPr fontId="1"/>
  </si>
  <si>
    <t>-</t>
    <phoneticPr fontId="1"/>
  </si>
  <si>
    <t>〇</t>
    <phoneticPr fontId="1"/>
  </si>
  <si>
    <t>柏市●‐●‐▲</t>
    <rPh sb="0" eb="2">
      <t>カシワシ</t>
    </rPh>
    <phoneticPr fontId="1"/>
  </si>
  <si>
    <t>▲□株式会社</t>
    <rPh sb="2" eb="6">
      <t>カブシキガイシャ</t>
    </rPh>
    <phoneticPr fontId="1"/>
  </si>
  <si>
    <t>柏市〇‐▽‐□</t>
    <rPh sb="0" eb="1">
      <t>カシワ</t>
    </rPh>
    <rPh sb="1" eb="2">
      <t>シ</t>
    </rPh>
    <phoneticPr fontId="1"/>
  </si>
  <si>
    <t>株式会社□〇</t>
    <rPh sb="0" eb="2">
      <t>カブシキ</t>
    </rPh>
    <rPh sb="2" eb="4">
      <t>カイシャ</t>
    </rPh>
    <phoneticPr fontId="1"/>
  </si>
  <si>
    <t>〇〇　□□</t>
    <phoneticPr fontId="1"/>
  </si>
  <si>
    <t>00-0000-0000</t>
    <phoneticPr fontId="1"/>
  </si>
  <si>
    <t>△△　●●　(000-0000-0000)</t>
    <phoneticPr fontId="1"/>
  </si>
  <si>
    <t>△□新築工事</t>
    <rPh sb="2" eb="4">
      <t>シンチク</t>
    </rPh>
    <rPh sb="4" eb="6">
      <t>コウジ</t>
    </rPh>
    <phoneticPr fontId="1"/>
  </si>
  <si>
    <t>□</t>
    <phoneticPr fontId="1"/>
  </si>
  <si>
    <t>△</t>
    <phoneticPr fontId="1"/>
  </si>
  <si>
    <t>□</t>
    <phoneticPr fontId="1"/>
  </si>
  <si>
    <t>□</t>
    <phoneticPr fontId="1"/>
  </si>
  <si>
    <t>柏市△△字〇〇‐□</t>
    <rPh sb="0" eb="2">
      <t>カシワシ</t>
    </rPh>
    <rPh sb="4" eb="5">
      <t>アザ</t>
    </rPh>
    <phoneticPr fontId="1"/>
  </si>
  <si>
    <t>(</t>
    <phoneticPr fontId="1"/>
  </si>
  <si>
    <t>←　帰属，セットバック等　区域から除く面積を入力</t>
    <rPh sb="2" eb="4">
      <t>キゾク</t>
    </rPh>
    <rPh sb="11" eb="12">
      <t>トウ</t>
    </rPh>
    <rPh sb="13" eb="15">
      <t>クイキ</t>
    </rPh>
    <rPh sb="17" eb="18">
      <t>ノゾ</t>
    </rPh>
    <rPh sb="19" eb="21">
      <t>メンセキ</t>
    </rPh>
    <rPh sb="22" eb="24">
      <t>ニュウリョク</t>
    </rPh>
    <phoneticPr fontId="1"/>
  </si>
  <si>
    <t>3.市街化・市街化調整の別</t>
    <rPh sb="2" eb="5">
      <t>シガイカ</t>
    </rPh>
    <rPh sb="6" eb="9">
      <t>シガイカ</t>
    </rPh>
    <rPh sb="9" eb="11">
      <t>チョウセイ</t>
    </rPh>
    <rPh sb="12" eb="13">
      <t>ベツ</t>
    </rPh>
    <phoneticPr fontId="1"/>
  </si>
  <si>
    <t>4.用途地域</t>
    <rPh sb="2" eb="4">
      <t>ヨウト</t>
    </rPh>
    <rPh sb="4" eb="6">
      <t>チイキ</t>
    </rPh>
    <phoneticPr fontId="1"/>
  </si>
  <si>
    <t>-</t>
    <phoneticPr fontId="1"/>
  </si>
  <si>
    <t>5.地区区分(市街化地域）</t>
    <rPh sb="2" eb="4">
      <t>チク</t>
    </rPh>
    <rPh sb="4" eb="6">
      <t>クブン</t>
    </rPh>
    <rPh sb="7" eb="10">
      <t>シガイカ</t>
    </rPh>
    <rPh sb="10" eb="12">
      <t>チイキ</t>
    </rPh>
    <phoneticPr fontId="1"/>
  </si>
  <si>
    <t>A検索key</t>
    <rPh sb="1" eb="3">
      <t>ケンサク</t>
    </rPh>
    <phoneticPr fontId="1"/>
  </si>
  <si>
    <t>B検索key</t>
    <rPh sb="1" eb="3">
      <t>ケンサク</t>
    </rPh>
    <phoneticPr fontId="1"/>
  </si>
  <si>
    <t>-</t>
    <phoneticPr fontId="1"/>
  </si>
  <si>
    <t>A基本緑化率</t>
    <rPh sb="1" eb="3">
      <t>キホン</t>
    </rPh>
    <rPh sb="3" eb="5">
      <t>リョクカ</t>
    </rPh>
    <rPh sb="5" eb="6">
      <t>リツ</t>
    </rPh>
    <phoneticPr fontId="1"/>
  </si>
  <si>
    <t>A加算緑化率</t>
    <rPh sb="1" eb="3">
      <t>カサン</t>
    </rPh>
    <rPh sb="3" eb="5">
      <t>リョクカ</t>
    </rPh>
    <rPh sb="5" eb="6">
      <t>リツ</t>
    </rPh>
    <phoneticPr fontId="1"/>
  </si>
  <si>
    <t>B基本緑化率</t>
    <rPh sb="1" eb="3">
      <t>キホン</t>
    </rPh>
    <rPh sb="3" eb="5">
      <t>リョクカ</t>
    </rPh>
    <rPh sb="5" eb="6">
      <t>リツ</t>
    </rPh>
    <phoneticPr fontId="1"/>
  </si>
  <si>
    <t>B加算緑化率</t>
    <rPh sb="1" eb="3">
      <t>カサン</t>
    </rPh>
    <rPh sb="3" eb="5">
      <t>リョクカ</t>
    </rPh>
    <rPh sb="5" eb="6">
      <t>リツ</t>
    </rPh>
    <phoneticPr fontId="1"/>
  </si>
  <si>
    <t>A緑化率</t>
    <rPh sb="1" eb="3">
      <t>リョッカ</t>
    </rPh>
    <rPh sb="3" eb="4">
      <t>リツ</t>
    </rPh>
    <phoneticPr fontId="1"/>
  </si>
  <si>
    <t>B緑化率</t>
    <rPh sb="1" eb="3">
      <t>リョッカ</t>
    </rPh>
    <rPh sb="3" eb="4">
      <t>リツ</t>
    </rPh>
    <phoneticPr fontId="1"/>
  </si>
  <si>
    <t>A緑化率</t>
    <rPh sb="1" eb="3">
      <t>リョクカ</t>
    </rPh>
    <rPh sb="3" eb="4">
      <t>リツ</t>
    </rPh>
    <phoneticPr fontId="1"/>
  </si>
  <si>
    <t>B緑化率</t>
    <rPh sb="1" eb="3">
      <t>リョクカ</t>
    </rPh>
    <rPh sb="3" eb="4">
      <t>リツ</t>
    </rPh>
    <phoneticPr fontId="1"/>
  </si>
  <si>
    <t>屋上緑化の面積</t>
    <rPh sb="0" eb="2">
      <t>オクジョウ</t>
    </rPh>
    <rPh sb="2" eb="4">
      <t>リョクカ</t>
    </rPh>
    <rPh sb="5" eb="7">
      <t>メンセキ</t>
    </rPh>
    <phoneticPr fontId="1"/>
  </si>
  <si>
    <t>壁面緑化の面積</t>
    <rPh sb="0" eb="2">
      <t>ヘキメン</t>
    </rPh>
    <rPh sb="2" eb="4">
      <t>リョクカ</t>
    </rPh>
    <rPh sb="5" eb="7">
      <t>メンセキ</t>
    </rPh>
    <phoneticPr fontId="1"/>
  </si>
  <si>
    <t>区域区分A</t>
    <rPh sb="0" eb="2">
      <t>クイキ</t>
    </rPh>
    <rPh sb="2" eb="4">
      <t>クブン</t>
    </rPh>
    <phoneticPr fontId="1"/>
  </si>
  <si>
    <t>区域区分B</t>
    <phoneticPr fontId="1"/>
  </si>
  <si>
    <t>（課税地目が「田・畑・山林」）</t>
    <phoneticPr fontId="1"/>
  </si>
  <si>
    <t>市街化調整区域</t>
  </si>
  <si>
    <t>加算緑化率</t>
    <rPh sb="0" eb="2">
      <t>カサン</t>
    </rPh>
    <rPh sb="2" eb="4">
      <t>リョクカ</t>
    </rPh>
    <rPh sb="4" eb="5">
      <t>リツ</t>
    </rPh>
    <phoneticPr fontId="1"/>
  </si>
  <si>
    <t>（課税地目が「山林」）</t>
    <phoneticPr fontId="1"/>
  </si>
  <si>
    <t>基準面積</t>
    <rPh sb="0" eb="2">
      <t>キジュン</t>
    </rPh>
    <rPh sb="2" eb="4">
      <t>メンセキ</t>
    </rPh>
    <phoneticPr fontId="1"/>
  </si>
  <si>
    <t>（課税地目が「山林」）</t>
    <phoneticPr fontId="1"/>
  </si>
  <si>
    <t>緑化推進重点地区（北柏周辺地区）</t>
    <rPh sb="0" eb="2">
      <t>リョクカ</t>
    </rPh>
    <rPh sb="2" eb="4">
      <t>スイシン</t>
    </rPh>
    <rPh sb="4" eb="6">
      <t>ジュウテン</t>
    </rPh>
    <rPh sb="6" eb="8">
      <t>チク</t>
    </rPh>
    <rPh sb="9" eb="10">
      <t>キタ</t>
    </rPh>
    <rPh sb="10" eb="11">
      <t>カシワ</t>
    </rPh>
    <rPh sb="11" eb="13">
      <t>シュウヘン</t>
    </rPh>
    <rPh sb="13" eb="15">
      <t>チク</t>
    </rPh>
    <phoneticPr fontId="1"/>
  </si>
  <si>
    <t>適用緑化率(%)</t>
    <rPh sb="0" eb="2">
      <t>テキヨウ</t>
    </rPh>
    <rPh sb="2" eb="4">
      <t>リョクカ</t>
    </rPh>
    <rPh sb="4" eb="5">
      <t>リツ</t>
    </rPh>
    <phoneticPr fontId="1"/>
  </si>
  <si>
    <t>各部基準面積(m2)</t>
    <rPh sb="0" eb="2">
      <t>カクブ</t>
    </rPh>
    <rPh sb="2" eb="4">
      <t>キジュン</t>
    </rPh>
    <rPh sb="4" eb="6">
      <t>メンセキ</t>
    </rPh>
    <phoneticPr fontId="1"/>
  </si>
  <si>
    <t>A地目加算緑化率</t>
    <rPh sb="1" eb="3">
      <t>チモク</t>
    </rPh>
    <rPh sb="3" eb="5">
      <t>カサン</t>
    </rPh>
    <rPh sb="5" eb="7">
      <t>リョクカ</t>
    </rPh>
    <rPh sb="7" eb="8">
      <t>リツ</t>
    </rPh>
    <phoneticPr fontId="1"/>
  </si>
  <si>
    <t>Ｂ地目加算緑化率</t>
    <rPh sb="1" eb="3">
      <t>チモク</t>
    </rPh>
    <rPh sb="3" eb="5">
      <t>カサン</t>
    </rPh>
    <rPh sb="5" eb="7">
      <t>リョクカ</t>
    </rPh>
    <rPh sb="7" eb="8">
      <t>リツ</t>
    </rPh>
    <phoneticPr fontId="1"/>
  </si>
  <si>
    <t>■ドロップダウンリスト</t>
    <phoneticPr fontId="1"/>
  </si>
  <si>
    <t>■基本緑化率　判別</t>
    <rPh sb="1" eb="3">
      <t>キホン</t>
    </rPh>
    <rPh sb="3" eb="5">
      <t>リョクカ</t>
    </rPh>
    <rPh sb="5" eb="6">
      <t>リツ</t>
    </rPh>
    <rPh sb="7" eb="9">
      <t>ハンベツ</t>
    </rPh>
    <phoneticPr fontId="1"/>
  </si>
  <si>
    <t>■地区別　加算緑化率</t>
    <rPh sb="1" eb="3">
      <t>チク</t>
    </rPh>
    <rPh sb="3" eb="4">
      <t>ベツ</t>
    </rPh>
    <rPh sb="5" eb="7">
      <t>カサン</t>
    </rPh>
    <rPh sb="7" eb="9">
      <t>リョクカ</t>
    </rPh>
    <rPh sb="9" eb="10">
      <t>リツ</t>
    </rPh>
    <phoneticPr fontId="1"/>
  </si>
  <si>
    <t>■地目別　加算緑化率</t>
    <rPh sb="1" eb="3">
      <t>チモク</t>
    </rPh>
    <rPh sb="3" eb="4">
      <t>ベツ</t>
    </rPh>
    <rPh sb="5" eb="7">
      <t>カサン</t>
    </rPh>
    <rPh sb="7" eb="9">
      <t>リョクカ</t>
    </rPh>
    <rPh sb="9" eb="10">
      <t>リツ</t>
    </rPh>
    <phoneticPr fontId="1"/>
  </si>
  <si>
    <t>　うち，帰属等の予定面積</t>
    <rPh sb="4" eb="6">
      <t>キゾク</t>
    </rPh>
    <rPh sb="6" eb="7">
      <t>トウ</t>
    </rPh>
    <rPh sb="8" eb="10">
      <t>ヨテイ</t>
    </rPh>
    <rPh sb="10" eb="12">
      <t>メンセキ</t>
    </rPh>
    <phoneticPr fontId="1"/>
  </si>
  <si>
    <t>敷地面積　計</t>
    <rPh sb="0" eb="2">
      <t>シキチ</t>
    </rPh>
    <rPh sb="2" eb="4">
      <t>メンセキ</t>
    </rPh>
    <rPh sb="5" eb="6">
      <t>ケイ</t>
    </rPh>
    <phoneticPr fontId="1"/>
  </si>
  <si>
    <t>高木</t>
    <rPh sb="0" eb="2">
      <t>コウボク</t>
    </rPh>
    <phoneticPr fontId="1"/>
  </si>
  <si>
    <t>中木</t>
    <rPh sb="0" eb="1">
      <t>チュウ</t>
    </rPh>
    <rPh sb="1" eb="2">
      <t>ボク</t>
    </rPh>
    <phoneticPr fontId="1"/>
  </si>
  <si>
    <t>低木</t>
    <rPh sb="0" eb="2">
      <t>テイボク</t>
    </rPh>
    <phoneticPr fontId="1"/>
  </si>
  <si>
    <t>本</t>
    <rPh sb="0" eb="1">
      <t>ホン</t>
    </rPh>
    <phoneticPr fontId="1"/>
  </si>
  <si>
    <t>地被</t>
    <rPh sb="0" eb="2">
      <t>チヒ</t>
    </rPh>
    <phoneticPr fontId="1"/>
  </si>
  <si>
    <t>㎡</t>
    <phoneticPr fontId="1"/>
  </si>
  <si>
    <t>-</t>
    <phoneticPr fontId="1"/>
  </si>
  <si>
    <t>㎡</t>
    <phoneticPr fontId="1"/>
  </si>
  <si>
    <t>-</t>
    <phoneticPr fontId="1"/>
  </si>
  <si>
    <t>高木（既存）</t>
    <phoneticPr fontId="1"/>
  </si>
  <si>
    <t>⇒</t>
    <phoneticPr fontId="1"/>
  </si>
  <si>
    <t>←　「否」の場合は，「換算」を入力してください。</t>
    <rPh sb="3" eb="4">
      <t>イナ</t>
    </rPh>
    <rPh sb="6" eb="8">
      <t>バアイ</t>
    </rPh>
    <rPh sb="11" eb="13">
      <t>カンサン</t>
    </rPh>
    <rPh sb="15" eb="17">
      <t>ニュウリョク</t>
    </rPh>
    <phoneticPr fontId="1"/>
  </si>
  <si>
    <t>中木</t>
    <rPh sb="0" eb="2">
      <t>チュウボク</t>
    </rPh>
    <phoneticPr fontId="1"/>
  </si>
  <si>
    <t>↓</t>
    <phoneticPr fontId="1"/>
  </si>
  <si>
    <t>≦</t>
    <phoneticPr fontId="1"/>
  </si>
  <si>
    <t>判定</t>
    <rPh sb="0" eb="2">
      <t>ハンテイ</t>
    </rPh>
    <phoneticPr fontId="1"/>
  </si>
  <si>
    <t>高木（既存②）を</t>
    <phoneticPr fontId="1"/>
  </si>
  <si>
    <t>↓</t>
    <phoneticPr fontId="1"/>
  </si>
  <si>
    <t>地被類</t>
    <rPh sb="0" eb="2">
      <t>チヒ</t>
    </rPh>
    <rPh sb="2" eb="3">
      <t>ルイ</t>
    </rPh>
    <phoneticPr fontId="1"/>
  </si>
  <si>
    <t>+</t>
    <phoneticPr fontId="1"/>
  </si>
  <si>
    <t>換算対照数（何を何本換算するかしてください）</t>
    <rPh sb="0" eb="2">
      <t>カンサン</t>
    </rPh>
    <rPh sb="2" eb="4">
      <t>タイショウ</t>
    </rPh>
    <rPh sb="4" eb="5">
      <t>スウ</t>
    </rPh>
    <rPh sb="6" eb="7">
      <t>ナニ</t>
    </rPh>
    <rPh sb="8" eb="10">
      <t>ナンボン</t>
    </rPh>
    <rPh sb="10" eb="12">
      <t>カンサン</t>
    </rPh>
    <phoneticPr fontId="1"/>
  </si>
  <si>
    <t>③－１　植栽基準</t>
    <rPh sb="4" eb="6">
      <t>ショクサイ</t>
    </rPh>
    <rPh sb="6" eb="8">
      <t>キジュン</t>
    </rPh>
    <phoneticPr fontId="1"/>
  </si>
  <si>
    <t>③－２　換算</t>
    <rPh sb="4" eb="6">
      <t>カンサン</t>
    </rPh>
    <phoneticPr fontId="1"/>
  </si>
  <si>
    <t>②　接道緑地</t>
    <rPh sb="2" eb="4">
      <t>セツドウ</t>
    </rPh>
    <rPh sb="4" eb="6">
      <t>リョクチ</t>
    </rPh>
    <phoneticPr fontId="1"/>
  </si>
  <si>
    <t>①　緑地面積</t>
    <rPh sb="2" eb="4">
      <t>リョクチ</t>
    </rPh>
    <rPh sb="4" eb="6">
      <t>メンセキ</t>
    </rPh>
    <phoneticPr fontId="1"/>
  </si>
  <si>
    <t>地被類　を</t>
    <phoneticPr fontId="1"/>
  </si>
  <si>
    <t>高木　　を</t>
    <phoneticPr fontId="1"/>
  </si>
  <si>
    <t>中木　　を</t>
    <phoneticPr fontId="1"/>
  </si>
  <si>
    <t>低木　　を</t>
    <phoneticPr fontId="1"/>
  </si>
  <si>
    <t>⇒</t>
    <phoneticPr fontId="1"/>
  </si>
  <si>
    <t>⇒</t>
    <phoneticPr fontId="1"/>
  </si>
  <si>
    <r>
      <t xml:space="preserve">実植栽数
</t>
    </r>
    <r>
      <rPr>
        <sz val="5"/>
        <color theme="1"/>
        <rFont val="游明朝"/>
        <family val="1"/>
        <charset val="128"/>
      </rPr>
      <t>（既存木算入後）</t>
    </r>
    <rPh sb="0" eb="1">
      <t>ジツ</t>
    </rPh>
    <rPh sb="1" eb="3">
      <t>ショクサイ</t>
    </rPh>
    <rPh sb="3" eb="4">
      <t>スウ</t>
    </rPh>
    <rPh sb="6" eb="8">
      <t>キゾン</t>
    </rPh>
    <rPh sb="8" eb="9">
      <t>ボク</t>
    </rPh>
    <rPh sb="9" eb="11">
      <t>サンニュウ</t>
    </rPh>
    <rPh sb="11" eb="12">
      <t>ゴ</t>
    </rPh>
    <phoneticPr fontId="1"/>
  </si>
  <si>
    <t>←　赤字の場合は，不足しています。</t>
    <rPh sb="2" eb="4">
      <t>アカジ</t>
    </rPh>
    <rPh sb="5" eb="7">
      <t>バアイ</t>
    </rPh>
    <rPh sb="9" eb="11">
      <t>フソク</t>
    </rPh>
    <phoneticPr fontId="1"/>
  </si>
  <si>
    <t>樹高4.5ｍ以上,かつ目通り0.3ｍ以上</t>
    <phoneticPr fontId="1"/>
  </si>
  <si>
    <t>樹冠50㎡以上</t>
    <phoneticPr fontId="1"/>
  </si>
  <si>
    <t>高木（既存②）</t>
    <phoneticPr fontId="1"/>
  </si>
  <si>
    <r>
      <t xml:space="preserve">指導 </t>
    </r>
    <r>
      <rPr>
        <b/>
        <sz val="11"/>
        <color theme="1"/>
        <rFont val="游ゴシック"/>
        <family val="3"/>
        <charset val="128"/>
        <scheme val="minor"/>
      </rPr>
      <t>基準</t>
    </r>
    <r>
      <rPr>
        <sz val="11"/>
        <color theme="1"/>
        <rFont val="游ゴシック"/>
        <family val="2"/>
        <charset val="128"/>
        <scheme val="minor"/>
      </rPr>
      <t>本数</t>
    </r>
    <rPh sb="0" eb="2">
      <t>シドウ</t>
    </rPh>
    <rPh sb="3" eb="5">
      <t>キジュン</t>
    </rPh>
    <rPh sb="5" eb="6">
      <t>ホン</t>
    </rPh>
    <rPh sb="6" eb="7">
      <t>スウ</t>
    </rPh>
    <phoneticPr fontId="1"/>
  </si>
  <si>
    <t>連絡先：</t>
    <rPh sb="0" eb="3">
      <t>レンラクサキ</t>
    </rPh>
    <phoneticPr fontId="1"/>
  </si>
  <si>
    <t>換算後</t>
    <rPh sb="0" eb="2">
      <t>カンサン</t>
    </rPh>
    <rPh sb="2" eb="3">
      <t>ゴ</t>
    </rPh>
    <phoneticPr fontId="1"/>
  </si>
  <si>
    <t>-</t>
    <phoneticPr fontId="1"/>
  </si>
  <si>
    <t>-</t>
    <phoneticPr fontId="1"/>
  </si>
  <si>
    <t>換算に用いない樹木の数量</t>
    <rPh sb="0" eb="2">
      <t>カンサン</t>
    </rPh>
    <rPh sb="3" eb="4">
      <t>モチ</t>
    </rPh>
    <rPh sb="7" eb="9">
      <t>ジュモク</t>
    </rPh>
    <rPh sb="10" eb="11">
      <t>スウ</t>
    </rPh>
    <rPh sb="11" eb="12">
      <t>リョウ</t>
    </rPh>
    <phoneticPr fontId="1"/>
  </si>
  <si>
    <t>ｹﾔｷ，ｴｺﾞﾉｷ</t>
    <phoneticPr fontId="1"/>
  </si>
  <si>
    <t>ﾓﾐｼﾞ</t>
    <phoneticPr fontId="1"/>
  </si>
  <si>
    <t>ﾂﾂｼﾞ</t>
    <phoneticPr fontId="1"/>
  </si>
  <si>
    <t>ﾌｯｷｿｳ</t>
    <phoneticPr fontId="1"/>
  </si>
  <si>
    <t>リスト選択</t>
    <rPh sb="3" eb="5">
      <t>センタク</t>
    </rPh>
    <phoneticPr fontId="1"/>
  </si>
  <si>
    <t>高木（既存①）を</t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</si>
  <si>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実際の 
</t>
    </r>
    <r>
      <rPr>
        <sz val="11"/>
        <color theme="1"/>
        <rFont val="游ゴシック"/>
        <family val="2"/>
        <charset val="128"/>
        <scheme val="minor"/>
      </rPr>
      <t>植栽本数</t>
    </r>
    <rPh sb="0" eb="1">
      <t>ジツ</t>
    </rPh>
    <rPh sb="1" eb="2">
      <t>サイ</t>
    </rPh>
    <rPh sb="5" eb="7">
      <t>ショクサイ</t>
    </rPh>
    <rPh sb="7" eb="9">
      <t>ホンスウ</t>
    </rPh>
    <phoneticPr fontId="1"/>
  </si>
  <si>
    <t>③－１の内，下記の樹木　を</t>
    <rPh sb="4" eb="5">
      <t>ウチ</t>
    </rPh>
    <rPh sb="6" eb="8">
      <t>カキ</t>
    </rPh>
    <rPh sb="9" eb="11">
      <t>ジュモク</t>
    </rPh>
    <rPh sb="10" eb="11">
      <t>ショクジュ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</si>
  <si>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○本</t>
    </r>
    <r>
      <rPr>
        <b/>
        <sz val="11"/>
        <color theme="1"/>
        <rFont val="游ゴシック"/>
        <family val="2"/>
        <charset val="128"/>
        <scheme val="minor"/>
      </rPr>
      <t>(</t>
    </r>
    <r>
      <rPr>
        <b/>
        <sz val="11"/>
        <color theme="1"/>
        <rFont val="游ゴシック"/>
        <family val="3"/>
        <charset val="128"/>
        <scheme val="minor"/>
      </rPr>
      <t>㎡</t>
    </r>
    <r>
      <rPr>
        <b/>
        <sz val="11"/>
        <color theme="1"/>
        <rFont val="游ゴシック"/>
        <family val="2"/>
        <charset val="128"/>
        <scheme val="minor"/>
      </rPr>
      <t>)，</t>
    </r>
    <r>
      <rPr>
        <b/>
        <sz val="11"/>
        <color theme="1"/>
        <rFont val="游ゴシック"/>
        <family val="3"/>
        <charset val="128"/>
        <scheme val="minor"/>
      </rPr>
      <t>下記の樹種に充てる</t>
    </r>
    <r>
      <rPr>
        <sz val="11"/>
        <color theme="1"/>
        <rFont val="游ゴシック"/>
        <family val="2"/>
        <charset val="128"/>
        <scheme val="minor"/>
      </rPr>
      <t xml:space="preserve"> </t>
    </r>
    <rPh sb="1" eb="2">
      <t>ホン</t>
    </rPh>
    <rPh sb="6" eb="8">
      <t>カキ</t>
    </rPh>
    <rPh sb="9" eb="11">
      <t>ジュシュ</t>
    </rPh>
    <rPh sb="12" eb="13">
      <t>ア</t>
    </rPh>
    <phoneticPr fontId="1"/>
  </si>
  <si>
    <t>　開発行為等を行う区域内の緑化計画について，柏市緑を守り育てる条例第１１条第１項の規定により提出いたします。なお，計画内容に変更があった際には，再度協議いたします。</t>
    <rPh sb="1" eb="3">
      <t>カイハツ</t>
    </rPh>
    <rPh sb="3" eb="5">
      <t>コウイ</t>
    </rPh>
    <rPh sb="5" eb="6">
      <t>トウ</t>
    </rPh>
    <rPh sb="7" eb="8">
      <t>オコナ</t>
    </rPh>
    <rPh sb="9" eb="12">
      <t>クイキナイ</t>
    </rPh>
    <rPh sb="13" eb="15">
      <t>リョクカ</t>
    </rPh>
    <rPh sb="15" eb="17">
      <t>ケイカク</t>
    </rPh>
    <rPh sb="22" eb="24">
      <t>カシワシ</t>
    </rPh>
    <rPh sb="24" eb="25">
      <t>ミドリ</t>
    </rPh>
    <rPh sb="26" eb="27">
      <t>マモ</t>
    </rPh>
    <rPh sb="28" eb="29">
      <t>ソダ</t>
    </rPh>
    <rPh sb="31" eb="33">
      <t>ジョウレイ</t>
    </rPh>
    <rPh sb="33" eb="34">
      <t>ダイ</t>
    </rPh>
    <rPh sb="36" eb="37">
      <t>ジョウ</t>
    </rPh>
    <rPh sb="37" eb="38">
      <t>ダイ</t>
    </rPh>
    <rPh sb="39" eb="40">
      <t>コウ</t>
    </rPh>
    <rPh sb="41" eb="43">
      <t>キテイ</t>
    </rPh>
    <rPh sb="46" eb="48">
      <t>テイシュツ</t>
    </rPh>
    <phoneticPr fontId="1"/>
  </si>
  <si>
    <t>換算数</t>
    <rPh sb="0" eb="2">
      <t>カンサン</t>
    </rPh>
    <rPh sb="2" eb="3">
      <t>スウ</t>
    </rPh>
    <phoneticPr fontId="1"/>
  </si>
  <si>
    <t>←　※法人の場合は，契約（協定）行為が可能な方を記載下さい。</t>
    <rPh sb="3" eb="5">
      <t>ホウジン</t>
    </rPh>
    <rPh sb="6" eb="8">
      <t>バアイ</t>
    </rPh>
    <rPh sb="10" eb="12">
      <t>ケイヤク</t>
    </rPh>
    <rPh sb="13" eb="15">
      <t>キョウテイ</t>
    </rPh>
    <rPh sb="16" eb="18">
      <t>コウイ</t>
    </rPh>
    <rPh sb="19" eb="21">
      <t>カノウ</t>
    </rPh>
    <rPh sb="22" eb="23">
      <t>カタ</t>
    </rPh>
    <rPh sb="24" eb="27">
      <t>キサイクダ</t>
    </rPh>
    <phoneticPr fontId="1"/>
  </si>
  <si>
    <t>00-0000-0000</t>
    <phoneticPr fontId="1"/>
  </si>
  <si>
    <t>←　既存高木（既存①）：樹冠50㎡以上</t>
    <rPh sb="2" eb="4">
      <t>キゾン</t>
    </rPh>
    <rPh sb="4" eb="6">
      <t>コウボク</t>
    </rPh>
    <rPh sb="7" eb="9">
      <t>キゾン</t>
    </rPh>
    <phoneticPr fontId="1"/>
  </si>
  <si>
    <t>←　既存高木（既存②）：樹高4.5ｍ以上,かつ目通り0.3ｍ以上</t>
    <rPh sb="2" eb="4">
      <t>キゾン</t>
    </rPh>
    <rPh sb="4" eb="6">
      <t>コウボク</t>
    </rPh>
    <rPh sb="7" eb="9">
      <t>キゾン</t>
    </rPh>
    <phoneticPr fontId="1"/>
  </si>
  <si>
    <t>←　新規・既存高木　:既存樹高4.0ｍ以上,（新規は2.0m以上）</t>
    <rPh sb="2" eb="4">
      <t>シンキ</t>
    </rPh>
    <rPh sb="5" eb="7">
      <t>キゾン</t>
    </rPh>
    <rPh sb="7" eb="9">
      <t>コウボク</t>
    </rPh>
    <rPh sb="11" eb="13">
      <t>キゾン</t>
    </rPh>
    <rPh sb="13" eb="15">
      <t>ジュコウ</t>
    </rPh>
    <rPh sb="23" eb="25">
      <t>シンキ</t>
    </rPh>
    <rPh sb="30" eb="32">
      <t>イジョウ</t>
    </rPh>
    <phoneticPr fontId="1"/>
  </si>
  <si>
    <t>←　新規・既存中木　:既存樹高1.0～4.0ｍ,（新規は1.0m以上）</t>
    <rPh sb="2" eb="4">
      <t>シンキ</t>
    </rPh>
    <rPh sb="5" eb="7">
      <t>キゾン</t>
    </rPh>
    <rPh sb="7" eb="9">
      <t>チュウボク</t>
    </rPh>
    <rPh sb="11" eb="13">
      <t>キゾン</t>
    </rPh>
    <rPh sb="13" eb="15">
      <t>ジュコウ</t>
    </rPh>
    <rPh sb="25" eb="27">
      <t>シンキ</t>
    </rPh>
    <rPh sb="32" eb="34">
      <t>イジョウ</t>
    </rPh>
    <phoneticPr fontId="1"/>
  </si>
  <si>
    <t>←　新規・既存低木　:樹高1.0ｍ未満,（新規は0.3m以上）</t>
    <rPh sb="2" eb="4">
      <t>シンキ</t>
    </rPh>
    <rPh sb="5" eb="7">
      <t>キゾン</t>
    </rPh>
    <rPh sb="7" eb="9">
      <t>テイボク</t>
    </rPh>
    <rPh sb="11" eb="13">
      <t>ジュコウ</t>
    </rPh>
    <rPh sb="17" eb="19">
      <t>ミマン</t>
    </rPh>
    <rPh sb="21" eb="23">
      <t>シンキ</t>
    </rPh>
    <rPh sb="28" eb="30">
      <t>イジョウ</t>
    </rPh>
    <phoneticPr fontId="1"/>
  </si>
  <si>
    <t>←　地被類:㎡単位（pot数は，㎡の換算してください。）</t>
    <rPh sb="2" eb="5">
      <t>チヒルイ</t>
    </rPh>
    <rPh sb="7" eb="9">
      <t>タンイ</t>
    </rPh>
    <rPh sb="13" eb="14">
      <t>スウ</t>
    </rPh>
    <rPh sb="18" eb="20">
      <t>カンサン</t>
    </rPh>
    <phoneticPr fontId="1"/>
  </si>
  <si>
    <t>サイン</t>
    <phoneticPr fontId="1"/>
  </si>
  <si>
    <r>
      <t>◎添付書類確認欄</t>
    </r>
    <r>
      <rPr>
        <sz val="6"/>
        <color theme="1"/>
        <rFont val="游明朝"/>
        <family val="1"/>
        <charset val="128"/>
      </rPr>
      <t>（添付書類を確認の上，□にチェックして下さい）※いずれも２部提出</t>
    </r>
    <rPh sb="1" eb="3">
      <t>テンプ</t>
    </rPh>
    <rPh sb="3" eb="5">
      <t>ショルイ</t>
    </rPh>
    <rPh sb="5" eb="7">
      <t>カクニン</t>
    </rPh>
    <rPh sb="7" eb="8">
      <t>ラン</t>
    </rPh>
    <rPh sb="9" eb="11">
      <t>テンプ</t>
    </rPh>
    <rPh sb="11" eb="13">
      <t>ショルイ</t>
    </rPh>
    <rPh sb="14" eb="16">
      <t>カクニン</t>
    </rPh>
    <rPh sb="17" eb="18">
      <t>ウエ</t>
    </rPh>
    <rPh sb="27" eb="28">
      <t>クダ</t>
    </rPh>
    <rPh sb="37" eb="38">
      <t>ブ</t>
    </rPh>
    <rPh sb="38" eb="40">
      <t>テイシュツ</t>
    </rPh>
    <phoneticPr fontId="1"/>
  </si>
  <si>
    <t>□本計画書（第１面，第２面）</t>
    <rPh sb="1" eb="2">
      <t>ホン</t>
    </rPh>
    <rPh sb="2" eb="4">
      <t>ケイカク</t>
    </rPh>
    <rPh sb="4" eb="5">
      <t>ショ</t>
    </rPh>
    <rPh sb="6" eb="7">
      <t>ダイ</t>
    </rPh>
    <rPh sb="8" eb="9">
      <t>メン</t>
    </rPh>
    <rPh sb="10" eb="11">
      <t>ダイ</t>
    </rPh>
    <rPh sb="12" eb="13">
      <t>メン</t>
    </rPh>
    <phoneticPr fontId="1"/>
  </si>
  <si>
    <t>□位置図（案内図）</t>
    <rPh sb="1" eb="4">
      <t>イチズ</t>
    </rPh>
    <rPh sb="5" eb="8">
      <t>アンナイズ</t>
    </rPh>
    <phoneticPr fontId="1"/>
  </si>
  <si>
    <t>□敷地求積図</t>
    <rPh sb="1" eb="3">
      <t>シキチ</t>
    </rPh>
    <rPh sb="3" eb="6">
      <t>キュウセキズ</t>
    </rPh>
    <phoneticPr fontId="1"/>
  </si>
  <si>
    <t>□緑地求積図</t>
    <rPh sb="1" eb="3">
      <t>リョクチ</t>
    </rPh>
    <rPh sb="3" eb="6">
      <t>キュウセキズ</t>
    </rPh>
    <phoneticPr fontId="1"/>
  </si>
  <si>
    <t>□植栽配置図</t>
    <rPh sb="1" eb="3">
      <t>ショクサイ</t>
    </rPh>
    <rPh sb="3" eb="5">
      <t>ハイチ</t>
    </rPh>
    <rPh sb="5" eb="6">
      <t>ズ</t>
    </rPh>
    <phoneticPr fontId="1"/>
  </si>
  <si>
    <t>□植栽換算計画（別表１） （植栽の換算を行っている場合必要）</t>
    <rPh sb="1" eb="3">
      <t>ショクサイ</t>
    </rPh>
    <rPh sb="3" eb="5">
      <t>カンザン</t>
    </rPh>
    <rPh sb="5" eb="7">
      <t>ケイカク</t>
    </rPh>
    <rPh sb="8" eb="10">
      <t>ベッピョウ</t>
    </rPh>
    <rPh sb="14" eb="16">
      <t>ショクサイ</t>
    </rPh>
    <rPh sb="17" eb="19">
      <t>カンザン</t>
    </rPh>
    <rPh sb="20" eb="21">
      <t>オコナ</t>
    </rPh>
    <rPh sb="25" eb="27">
      <t>バアイ</t>
    </rPh>
    <rPh sb="27" eb="2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</si>
</sst>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 "/>
    <numFmt numFmtId="178" formatCode="#,##0.000_ "/>
    <numFmt numFmtId="179" formatCode="0.00_ "/>
    <numFmt numFmtId="180" formatCode="0.0_ "/>
    <numFmt numFmtId="181" formatCode="#,##0.00_ ;[Red]\-#,##0.00\ "/>
    <numFmt numFmtId="182" formatCode="0_);[Red]\(0\)"/>
    <numFmt numFmtId="183" formatCode="#,##0.0000_ "/>
    <numFmt numFmtId="184" formatCode="#,##0_ "/>
    <numFmt numFmtId="185" formatCode="#,##0_);[Red]\(#,##0\)"/>
    <numFmt numFmtId="186" formatCode="#,##0.000000_ "/>
    <numFmt numFmtId="187" formatCode="#,##0.00;&quot;▲ &quot;#,##0.00"/>
  </numFmts>
  <fonts count="5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9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rgb="FFFF0000"/>
      <name val="游ゴシック Light"/>
      <family val="3"/>
      <charset val="128"/>
      <scheme val="major"/>
    </font>
    <font>
      <sz val="12"/>
      <color theme="1"/>
      <name val="游明朝"/>
      <family val="1"/>
      <charset val="128"/>
    </font>
    <font>
      <b/>
      <sz val="20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  <font>
      <b/>
      <sz val="8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2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7"/>
      <color theme="1"/>
      <name val="游明朝"/>
      <family val="1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b/>
      <sz val="12"/>
      <name val="游明朝"/>
      <family val="1"/>
      <charset val="128"/>
    </font>
    <font>
      <b/>
      <sz val="11"/>
      <name val="游明朝"/>
      <family val="1"/>
      <charset val="128"/>
    </font>
    <font>
      <sz val="10"/>
      <name val="游明朝"/>
      <family val="1"/>
      <charset val="128"/>
    </font>
    <font>
      <sz val="12"/>
      <name val="游ゴシック"/>
      <family val="3"/>
      <charset val="128"/>
      <scheme val="minor"/>
    </font>
    <font>
      <b/>
      <sz val="8"/>
      <color rgb="FFFF0000"/>
      <name val="游ゴシック Light"/>
      <family val="3"/>
      <charset val="128"/>
      <scheme val="major"/>
    </font>
    <font>
      <b/>
      <sz val="11"/>
      <color theme="1"/>
      <name val="游ゴシック"/>
      <family val="3"/>
      <charset val="128"/>
      <scheme val="minor"/>
    </font>
    <font>
      <sz val="5"/>
      <color theme="1"/>
      <name val="游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0"/>
      <color theme="1"/>
      <name val="游明朝"/>
      <family val="1"/>
      <charset val="128"/>
    </font>
    <font>
      <b/>
      <sz val="10"/>
      <name val="游明朝"/>
      <family val="1"/>
      <charset val="128"/>
    </font>
    <font>
      <sz val="6"/>
      <color theme="1"/>
      <name val="游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6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4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7" fontId="7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177" fontId="9" fillId="0" borderId="0" xfId="0" applyNumberFormat="1" applyFont="1" applyAlignment="1">
      <alignment vertical="center" shrinkToFit="1"/>
    </xf>
    <xf numFmtId="177" fontId="5" fillId="0" borderId="12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0" fontId="5" fillId="0" borderId="0" xfId="0" applyFont="1" applyAlignment="1">
      <alignment vertical="center" shrinkToFit="1"/>
    </xf>
    <xf numFmtId="177" fontId="10" fillId="0" borderId="0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177" fontId="8" fillId="0" borderId="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1" xfId="0" applyFill="1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left" vertical="top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19" fillId="0" borderId="10" xfId="0" applyFont="1" applyFill="1" applyBorder="1" applyAlignment="1">
      <alignment horizontal="left" vertical="center" shrinkToFit="1"/>
    </xf>
    <xf numFmtId="0" fontId="19" fillId="0" borderId="10" xfId="0" applyFont="1" applyFill="1" applyBorder="1" applyAlignment="1" applyProtection="1">
      <alignment horizontal="left" vertical="center" shrinkToFit="1"/>
      <protection locked="0"/>
    </xf>
    <xf numFmtId="0" fontId="19" fillId="0" borderId="9" xfId="0" applyFont="1" applyFill="1" applyBorder="1" applyAlignment="1">
      <alignment horizontal="left" vertical="center" shrinkToFit="1"/>
    </xf>
    <xf numFmtId="49" fontId="19" fillId="0" borderId="11" xfId="0" applyNumberFormat="1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0" xfId="0" applyFont="1" applyFill="1" applyAlignment="1">
      <alignment horizontal="left" vertical="center" shrinkToFit="1"/>
    </xf>
    <xf numFmtId="0" fontId="19" fillId="0" borderId="11" xfId="0" applyFont="1" applyFill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19" fillId="0" borderId="10" xfId="0" applyFont="1" applyFill="1" applyBorder="1" applyAlignment="1">
      <alignment vertical="center" shrinkToFit="1"/>
    </xf>
    <xf numFmtId="0" fontId="19" fillId="0" borderId="17" xfId="0" applyFont="1" applyFill="1" applyBorder="1" applyAlignment="1">
      <alignment vertical="center" shrinkToFit="1"/>
    </xf>
    <xf numFmtId="0" fontId="19" fillId="0" borderId="9" xfId="0" applyFont="1" applyFill="1" applyBorder="1" applyAlignment="1">
      <alignment vertical="center" shrinkToFit="1"/>
    </xf>
    <xf numFmtId="0" fontId="19" fillId="0" borderId="19" xfId="0" applyFont="1" applyFill="1" applyBorder="1" applyAlignment="1">
      <alignment vertical="center" shrinkToFit="1"/>
    </xf>
    <xf numFmtId="0" fontId="19" fillId="0" borderId="11" xfId="0" applyFont="1" applyFill="1" applyBorder="1" applyAlignment="1">
      <alignment horizontal="right" vertical="center" shrinkToFit="1"/>
    </xf>
    <xf numFmtId="0" fontId="26" fillId="0" borderId="11" xfId="0" applyFont="1" applyFill="1" applyBorder="1" applyAlignment="1" applyProtection="1">
      <alignment horizontal="center" vertical="center" shrinkToFit="1"/>
      <protection locked="0"/>
    </xf>
    <xf numFmtId="0" fontId="26" fillId="0" borderId="11" xfId="0" applyFont="1" applyFill="1" applyBorder="1" applyAlignment="1" applyProtection="1">
      <alignment vertical="center" shrinkToFit="1"/>
      <protection locked="0"/>
    </xf>
    <xf numFmtId="0" fontId="19" fillId="0" borderId="14" xfId="0" applyFont="1" applyFill="1" applyBorder="1" applyAlignment="1">
      <alignment vertical="center" shrinkToFit="1"/>
    </xf>
    <xf numFmtId="0" fontId="24" fillId="0" borderId="14" xfId="0" applyFont="1" applyFill="1" applyBorder="1" applyAlignment="1">
      <alignment vertical="center" shrinkToFit="1"/>
    </xf>
    <xf numFmtId="0" fontId="19" fillId="0" borderId="12" xfId="0" applyFont="1" applyFill="1" applyBorder="1" applyAlignment="1">
      <alignment horizontal="left" vertical="center"/>
    </xf>
    <xf numFmtId="0" fontId="19" fillId="0" borderId="10" xfId="0" applyFont="1" applyFill="1" applyBorder="1" applyAlignment="1" applyProtection="1">
      <alignment vertical="center" shrinkToFit="1"/>
      <protection locked="0"/>
    </xf>
    <xf numFmtId="0" fontId="28" fillId="0" borderId="10" xfId="0" applyFont="1" applyFill="1" applyBorder="1" applyAlignment="1" applyProtection="1">
      <alignment horizontal="right" vertical="center" shrinkToFit="1"/>
      <protection locked="0"/>
    </xf>
    <xf numFmtId="0" fontId="28" fillId="0" borderId="10" xfId="0" applyFont="1" applyFill="1" applyBorder="1" applyAlignment="1" applyProtection="1">
      <alignment horizontal="center" vertical="center" shrinkToFit="1"/>
      <protection locked="0"/>
    </xf>
    <xf numFmtId="0" fontId="28" fillId="0" borderId="10" xfId="0" applyFont="1" applyFill="1" applyBorder="1" applyAlignment="1">
      <alignment horizontal="left" vertical="center" shrinkToFit="1"/>
    </xf>
    <xf numFmtId="0" fontId="19" fillId="0" borderId="9" xfId="0" applyFont="1" applyFill="1" applyBorder="1" applyAlignment="1" applyProtection="1">
      <alignment horizontal="center" vertical="center" shrinkToFit="1"/>
      <protection locked="0"/>
    </xf>
    <xf numFmtId="0" fontId="19" fillId="0" borderId="9" xfId="0" applyFont="1" applyFill="1" applyBorder="1" applyAlignment="1" applyProtection="1">
      <alignment horizontal="right" vertical="center" shrinkToFit="1"/>
      <protection locked="0"/>
    </xf>
    <xf numFmtId="0" fontId="19" fillId="0" borderId="9" xfId="0" applyFont="1" applyFill="1" applyBorder="1" applyAlignment="1">
      <alignment horizontal="center" vertical="center" shrinkToFit="1"/>
    </xf>
    <xf numFmtId="0" fontId="31" fillId="0" borderId="47" xfId="0" applyFont="1" applyBorder="1" applyAlignment="1">
      <alignment horizontal="left"/>
    </xf>
    <xf numFmtId="0" fontId="19" fillId="0" borderId="47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7" fillId="0" borderId="9" xfId="0" applyFont="1" applyFill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10" xfId="0" applyFont="1" applyBorder="1" applyAlignment="1">
      <alignment horizontal="right" vertical="center"/>
    </xf>
    <xf numFmtId="177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9" fillId="0" borderId="0" xfId="0" applyFont="1" applyAlignment="1"/>
    <xf numFmtId="0" fontId="24" fillId="0" borderId="0" xfId="0" applyFont="1" applyAlignment="1"/>
    <xf numFmtId="0" fontId="0" fillId="0" borderId="13" xfId="0" applyBorder="1">
      <alignment vertical="center"/>
    </xf>
    <xf numFmtId="0" fontId="0" fillId="2" borderId="11" xfId="0" applyFill="1" applyBorder="1" applyProtection="1">
      <alignment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right" vertical="center"/>
    </xf>
    <xf numFmtId="0" fontId="35" fillId="0" borderId="10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 applyProtection="1">
      <alignment horizontal="right" vertical="center" shrinkToFit="1"/>
      <protection locked="0"/>
    </xf>
    <xf numFmtId="0" fontId="37" fillId="0" borderId="10" xfId="0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left" vertical="center" shrinkToFit="1"/>
    </xf>
    <xf numFmtId="0" fontId="35" fillId="0" borderId="9" xfId="0" applyFont="1" applyFill="1" applyBorder="1" applyAlignment="1">
      <alignment horizontal="center" vertical="center" shrinkToFit="1"/>
    </xf>
    <xf numFmtId="0" fontId="35" fillId="0" borderId="9" xfId="0" applyFont="1" applyFill="1" applyBorder="1" applyAlignment="1" applyProtection="1">
      <alignment horizontal="right" vertical="center" shrinkToFit="1"/>
      <protection locked="0"/>
    </xf>
    <xf numFmtId="0" fontId="35" fillId="0" borderId="9" xfId="0" applyFont="1" applyFill="1" applyBorder="1" applyAlignment="1">
      <alignment horizontal="left" vertical="center" shrinkToFit="1"/>
    </xf>
    <xf numFmtId="0" fontId="35" fillId="0" borderId="0" xfId="0" applyFont="1">
      <alignment vertical="center"/>
    </xf>
    <xf numFmtId="0" fontId="0" fillId="4" borderId="1" xfId="0" applyFill="1" applyBorder="1">
      <alignment vertical="center"/>
    </xf>
    <xf numFmtId="0" fontId="32" fillId="4" borderId="2" xfId="0" applyFont="1" applyFill="1" applyBorder="1">
      <alignment vertical="center"/>
    </xf>
    <xf numFmtId="0" fontId="17" fillId="4" borderId="2" xfId="0" applyFont="1" applyFill="1" applyBorder="1">
      <alignment vertical="center"/>
    </xf>
    <xf numFmtId="0" fontId="17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0" borderId="0" xfId="0" applyBorder="1">
      <alignment vertical="center"/>
    </xf>
    <xf numFmtId="0" fontId="0" fillId="0" borderId="48" xfId="0" applyBorder="1">
      <alignment vertical="center"/>
    </xf>
    <xf numFmtId="0" fontId="17" fillId="4" borderId="0" xfId="0" applyFont="1" applyFill="1" applyBorder="1">
      <alignment vertical="center"/>
    </xf>
    <xf numFmtId="0" fontId="17" fillId="4" borderId="5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/>
    </xf>
    <xf numFmtId="0" fontId="0" fillId="4" borderId="48" xfId="0" applyFill="1" applyBorder="1" applyAlignment="1" applyProtection="1">
      <alignment horizontal="left" vertical="center"/>
      <protection locked="0"/>
    </xf>
    <xf numFmtId="0" fontId="0" fillId="0" borderId="48" xfId="0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0" borderId="50" xfId="0" applyBorder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0" fillId="0" borderId="0" xfId="0" applyFill="1" applyBorder="1">
      <alignment vertical="center"/>
    </xf>
    <xf numFmtId="0" fontId="19" fillId="0" borderId="11" xfId="0" applyFont="1" applyFill="1" applyBorder="1" applyAlignment="1" applyProtection="1">
      <alignment horizontal="right" vertical="center" shrinkToFit="1"/>
      <protection locked="0"/>
    </xf>
    <xf numFmtId="0" fontId="19" fillId="0" borderId="0" xfId="0" applyFont="1" applyFill="1" applyBorder="1" applyAlignment="1" applyProtection="1">
      <alignment horizontal="left" vertical="center" shrinkToFit="1"/>
      <protection locked="0"/>
    </xf>
    <xf numFmtId="49" fontId="19" fillId="0" borderId="0" xfId="0" applyNumberFormat="1" applyFont="1" applyFill="1" applyBorder="1" applyAlignment="1">
      <alignment vertical="center" shrinkToFit="1"/>
    </xf>
    <xf numFmtId="0" fontId="26" fillId="0" borderId="0" xfId="0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Fill="1" applyBorder="1" applyAlignment="1">
      <alignment vertical="center" shrinkToFit="1"/>
    </xf>
    <xf numFmtId="9" fontId="2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Border="1" applyAlignment="1">
      <alignment vertical="center" shrinkToFit="1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Border="1">
      <alignment vertical="center"/>
    </xf>
    <xf numFmtId="177" fontId="40" fillId="0" borderId="0" xfId="0" applyNumberFormat="1" applyFont="1" applyBorder="1">
      <alignment vertical="center"/>
    </xf>
    <xf numFmtId="177" fontId="11" fillId="0" borderId="12" xfId="0" applyNumberFormat="1" applyFont="1" applyBorder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86" fontId="2" fillId="0" borderId="0" xfId="0" applyNumberFormat="1" applyFont="1">
      <alignment vertical="center"/>
    </xf>
    <xf numFmtId="186" fontId="2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11" fillId="0" borderId="1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3" xfId="0" applyBorder="1" applyAlignment="1">
      <alignment vertical="center"/>
    </xf>
    <xf numFmtId="0" fontId="42" fillId="0" borderId="0" xfId="0" applyFont="1" applyFill="1" applyBorder="1">
      <alignment vertical="center"/>
    </xf>
    <xf numFmtId="0" fontId="44" fillId="0" borderId="0" xfId="0" applyFont="1">
      <alignment vertical="center"/>
    </xf>
    <xf numFmtId="0" fontId="42" fillId="0" borderId="0" xfId="0" applyFont="1">
      <alignment vertical="center"/>
    </xf>
    <xf numFmtId="0" fontId="27" fillId="0" borderId="0" xfId="0" applyFont="1" applyAlignment="1"/>
    <xf numFmtId="0" fontId="19" fillId="0" borderId="12" xfId="0" applyFont="1" applyBorder="1" applyAlignment="1">
      <alignment horizontal="right" vertical="center" shrinkToFit="1"/>
    </xf>
    <xf numFmtId="186" fontId="19" fillId="0" borderId="12" xfId="0" applyNumberFormat="1" applyFont="1" applyBorder="1" applyAlignment="1">
      <alignment horizontal="right" vertical="center" shrinkToFit="1"/>
    </xf>
    <xf numFmtId="0" fontId="16" fillId="4" borderId="1" xfId="0" applyFont="1" applyFill="1" applyBorder="1">
      <alignment vertical="center"/>
    </xf>
    <xf numFmtId="0" fontId="0" fillId="0" borderId="4" xfId="0" applyBorder="1">
      <alignment vertical="center"/>
    </xf>
    <xf numFmtId="0" fontId="32" fillId="4" borderId="4" xfId="0" applyFont="1" applyFill="1" applyBorder="1">
      <alignment vertical="center"/>
    </xf>
    <xf numFmtId="0" fontId="0" fillId="0" borderId="25" xfId="0" applyBorder="1">
      <alignment vertical="center"/>
    </xf>
    <xf numFmtId="0" fontId="32" fillId="4" borderId="25" xfId="0" applyFont="1" applyFill="1" applyBorder="1">
      <alignment vertical="center"/>
    </xf>
    <xf numFmtId="0" fontId="0" fillId="0" borderId="25" xfId="0" applyBorder="1" applyAlignment="1">
      <alignment vertical="center" shrinkToFit="1"/>
    </xf>
    <xf numFmtId="0" fontId="0" fillId="5" borderId="25" xfId="0" applyFill="1" applyBorder="1" applyAlignment="1">
      <alignment vertical="center" shrinkToFit="1"/>
    </xf>
    <xf numFmtId="0" fontId="0" fillId="5" borderId="25" xfId="0" applyFill="1" applyBorder="1">
      <alignment vertical="center"/>
    </xf>
    <xf numFmtId="0" fontId="32" fillId="4" borderId="4" xfId="0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3" xfId="0" applyBorder="1">
      <alignment vertical="center"/>
    </xf>
    <xf numFmtId="0" fontId="32" fillId="6" borderId="4" xfId="0" applyFont="1" applyFill="1" applyBorder="1">
      <alignment vertical="center"/>
    </xf>
    <xf numFmtId="0" fontId="0" fillId="6" borderId="0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6" xfId="0" applyFill="1" applyBorder="1">
      <alignment vertical="center"/>
    </xf>
    <xf numFmtId="0" fontId="42" fillId="0" borderId="0" xfId="0" applyFont="1" applyBorder="1">
      <alignment vertical="center"/>
    </xf>
    <xf numFmtId="0" fontId="27" fillId="0" borderId="0" xfId="0" applyFont="1" applyFill="1" applyBorder="1" applyAlignment="1" applyProtection="1">
      <alignment vertical="center" shrinkToFit="1"/>
      <protection locked="0"/>
    </xf>
    <xf numFmtId="0" fontId="39" fillId="0" borderId="0" xfId="0" applyFont="1" applyFill="1" applyBorder="1" applyAlignment="1" applyProtection="1">
      <alignment vertical="center" shrinkToFit="1"/>
      <protection locked="0"/>
    </xf>
    <xf numFmtId="0" fontId="26" fillId="0" borderId="4" xfId="0" applyFont="1" applyFill="1" applyBorder="1" applyAlignment="1" applyProtection="1">
      <alignment vertical="center"/>
    </xf>
    <xf numFmtId="0" fontId="26" fillId="0" borderId="25" xfId="0" applyFont="1" applyFill="1" applyBorder="1" applyAlignment="1" applyProtection="1">
      <alignment vertical="center"/>
    </xf>
    <xf numFmtId="184" fontId="26" fillId="0" borderId="0" xfId="0" applyNumberFormat="1" applyFont="1" applyFill="1" applyBorder="1" applyAlignment="1" applyProtection="1">
      <alignment horizontal="right" vertical="center"/>
    </xf>
    <xf numFmtId="0" fontId="42" fillId="0" borderId="0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29" fillId="0" borderId="53" xfId="0" applyFont="1" applyFill="1" applyBorder="1" applyAlignment="1" applyProtection="1">
      <alignment vertical="center"/>
    </xf>
    <xf numFmtId="0" fontId="42" fillId="0" borderId="7" xfId="0" applyFont="1" applyFill="1" applyBorder="1" applyProtection="1">
      <alignment vertical="center"/>
    </xf>
    <xf numFmtId="0" fontId="34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49" xfId="0" applyBorder="1" applyAlignment="1">
      <alignment horizontal="right" vertical="center"/>
    </xf>
    <xf numFmtId="0" fontId="0" fillId="0" borderId="51" xfId="0" applyFill="1" applyBorder="1" applyAlignment="1">
      <alignment vertical="center"/>
    </xf>
    <xf numFmtId="0" fontId="28" fillId="0" borderId="12" xfId="0" applyFont="1" applyBorder="1" applyAlignment="1">
      <alignment horizontal="right" vertical="center" shrinkToFit="1"/>
    </xf>
    <xf numFmtId="0" fontId="1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47" fillId="0" borderId="0" xfId="0" applyFont="1">
      <alignment vertical="center"/>
    </xf>
    <xf numFmtId="177" fontId="42" fillId="0" borderId="25" xfId="0" applyNumberFormat="1" applyFont="1" applyBorder="1" applyAlignment="1" applyProtection="1">
      <alignment horizontal="left" vertical="top"/>
    </xf>
    <xf numFmtId="177" fontId="0" fillId="0" borderId="25" xfId="0" applyNumberFormat="1" applyBorder="1" applyAlignment="1" applyProtection="1">
      <alignment horizontal="left" vertical="top"/>
    </xf>
    <xf numFmtId="0" fontId="49" fillId="0" borderId="12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Border="1" applyAlignment="1">
      <alignment vertical="center" textRotation="255"/>
    </xf>
    <xf numFmtId="0" fontId="26" fillId="0" borderId="0" xfId="0" applyFont="1" applyBorder="1" applyAlignment="1">
      <alignment vertical="center" textRotation="255"/>
    </xf>
    <xf numFmtId="0" fontId="19" fillId="0" borderId="0" xfId="0" applyFont="1" applyBorder="1">
      <alignment vertical="center"/>
    </xf>
    <xf numFmtId="0" fontId="31" fillId="0" borderId="0" xfId="0" applyFont="1" applyBorder="1" applyAlignment="1">
      <alignment wrapText="1"/>
    </xf>
    <xf numFmtId="0" fontId="42" fillId="0" borderId="0" xfId="0" applyFont="1" applyFill="1" applyBorder="1" applyAlignment="1" applyProtection="1">
      <alignment horizontal="left" vertical="center" shrinkToFit="1"/>
      <protection locked="0"/>
    </xf>
    <xf numFmtId="0" fontId="44" fillId="0" borderId="4" xfId="0" applyFont="1" applyFill="1" applyBorder="1" applyAlignment="1" applyProtection="1">
      <alignment horizontal="left" vertical="center" shrinkToFit="1"/>
      <protection locked="0"/>
    </xf>
    <xf numFmtId="0" fontId="44" fillId="0" borderId="0" xfId="0" applyFont="1" applyFill="1" applyBorder="1" applyAlignment="1" applyProtection="1">
      <alignment horizontal="left" vertical="center" shrinkToFi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48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left" vertical="center"/>
      <protection locked="0"/>
    </xf>
    <xf numFmtId="0" fontId="0" fillId="2" borderId="13" xfId="0" applyNumberFormat="1" applyFill="1" applyBorder="1" applyAlignment="1" applyProtection="1">
      <alignment horizontal="left" vertical="center"/>
      <protection locked="0"/>
    </xf>
    <xf numFmtId="0" fontId="0" fillId="2" borderId="11" xfId="0" applyNumberFormat="1" applyFill="1" applyBorder="1" applyAlignment="1" applyProtection="1">
      <alignment horizontal="left" vertical="center"/>
      <protection locked="0"/>
    </xf>
    <xf numFmtId="0" fontId="0" fillId="2" borderId="48" xfId="0" applyNumberFormat="1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48" xfId="0" applyFill="1" applyBorder="1" applyAlignment="1" applyProtection="1">
      <alignment horizontal="left" vertical="center"/>
      <protection locked="0"/>
    </xf>
    <xf numFmtId="0" fontId="33" fillId="0" borderId="11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183" fontId="0" fillId="2" borderId="13" xfId="0" applyNumberFormat="1" applyFill="1" applyBorder="1" applyAlignment="1" applyProtection="1">
      <alignment horizontal="right" vertical="center"/>
      <protection locked="0"/>
    </xf>
    <xf numFmtId="183" fontId="0" fillId="2" borderId="11" xfId="0" applyNumberFormat="1" applyFill="1" applyBorder="1" applyAlignment="1" applyProtection="1">
      <alignment horizontal="right" vertical="center"/>
      <protection locked="0"/>
    </xf>
    <xf numFmtId="183" fontId="0" fillId="0" borderId="13" xfId="0" applyNumberFormat="1" applyFill="1" applyBorder="1" applyAlignment="1">
      <alignment horizontal="right" vertical="center"/>
    </xf>
    <xf numFmtId="183" fontId="0" fillId="0" borderId="11" xfId="0" applyNumberFormat="1" applyFill="1" applyBorder="1" applyAlignment="1">
      <alignment horizontal="right" vertical="center"/>
    </xf>
    <xf numFmtId="0" fontId="46" fillId="0" borderId="11" xfId="0" applyFont="1" applyBorder="1" applyAlignment="1">
      <alignment horizontal="center" vertical="center" shrinkToFit="1"/>
    </xf>
    <xf numFmtId="0" fontId="46" fillId="0" borderId="48" xfId="0" applyFont="1" applyBorder="1" applyAlignment="1">
      <alignment horizontal="center" vertical="center" shrinkToFit="1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78" fontId="34" fillId="2" borderId="13" xfId="0" applyNumberFormat="1" applyFont="1" applyFill="1" applyBorder="1" applyAlignment="1" applyProtection="1">
      <alignment horizontal="right" vertical="center"/>
      <protection locked="0"/>
    </xf>
    <xf numFmtId="178" fontId="34" fillId="2" borderId="11" xfId="0" applyNumberFormat="1" applyFont="1" applyFill="1" applyBorder="1" applyAlignment="1" applyProtection="1">
      <alignment horizontal="right" vertical="center"/>
      <protection locked="0"/>
    </xf>
    <xf numFmtId="178" fontId="34" fillId="2" borderId="49" xfId="0" applyNumberFormat="1" applyFont="1" applyFill="1" applyBorder="1" applyAlignment="1" applyProtection="1">
      <alignment horizontal="right" vertical="center"/>
      <protection locked="0"/>
    </xf>
    <xf numFmtId="178" fontId="34" fillId="2" borderId="50" xfId="0" applyNumberFormat="1" applyFont="1" applyFill="1" applyBorder="1" applyAlignment="1" applyProtection="1">
      <alignment horizontal="right" vertical="center"/>
      <protection locked="0"/>
    </xf>
    <xf numFmtId="0" fontId="7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33" fillId="0" borderId="5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46" fillId="0" borderId="11" xfId="0" applyFont="1" applyFill="1" applyBorder="1" applyAlignment="1" applyProtection="1">
      <alignment horizontal="left" vertical="center" shrinkToFit="1"/>
      <protection locked="0"/>
    </xf>
    <xf numFmtId="0" fontId="46" fillId="0" borderId="48" xfId="0" applyFont="1" applyFill="1" applyBorder="1" applyAlignment="1" applyProtection="1">
      <alignment horizontal="left" vertical="center" shrinkToFit="1"/>
      <protection locked="0"/>
    </xf>
    <xf numFmtId="0" fontId="0" fillId="0" borderId="25" xfId="0" applyBorder="1" applyAlignment="1">
      <alignment horizontal="left" vertical="top" wrapText="1"/>
    </xf>
    <xf numFmtId="0" fontId="0" fillId="0" borderId="25" xfId="0" applyBorder="1" applyAlignment="1">
      <alignment horizontal="left" vertical="top"/>
    </xf>
    <xf numFmtId="183" fontId="0" fillId="0" borderId="13" xfId="0" applyNumberFormat="1" applyFill="1" applyBorder="1" applyAlignment="1" applyProtection="1">
      <alignment horizontal="left" vertical="center"/>
    </xf>
    <xf numFmtId="183" fontId="0" fillId="0" borderId="11" xfId="0" applyNumberFormat="1" applyFill="1" applyBorder="1" applyAlignment="1" applyProtection="1">
      <alignment horizontal="left" vertical="center"/>
    </xf>
    <xf numFmtId="183" fontId="0" fillId="0" borderId="48" xfId="0" applyNumberFormat="1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3" borderId="13" xfId="0" applyFill="1" applyBorder="1" applyAlignment="1" applyProtection="1">
      <alignment horizontal="left" vertical="center" shrinkToFit="1"/>
      <protection locked="0"/>
    </xf>
    <xf numFmtId="0" fontId="0" fillId="3" borderId="11" xfId="0" applyFill="1" applyBorder="1" applyAlignment="1" applyProtection="1">
      <alignment horizontal="left" vertical="center" shrinkToFit="1"/>
      <protection locked="0"/>
    </xf>
    <xf numFmtId="0" fontId="33" fillId="0" borderId="12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84" fontId="0" fillId="2" borderId="58" xfId="0" applyNumberFormat="1" applyFill="1" applyBorder="1" applyAlignment="1" applyProtection="1">
      <alignment horizontal="right" vertical="center"/>
      <protection locked="0"/>
    </xf>
    <xf numFmtId="184" fontId="0" fillId="2" borderId="59" xfId="0" applyNumberFormat="1" applyFill="1" applyBorder="1" applyAlignment="1" applyProtection="1">
      <alignment horizontal="right" vertical="center"/>
      <protection locked="0"/>
    </xf>
    <xf numFmtId="184" fontId="0" fillId="2" borderId="60" xfId="0" applyNumberFormat="1" applyFill="1" applyBorder="1" applyAlignment="1" applyProtection="1">
      <alignment horizontal="right" vertical="center"/>
      <protection locked="0"/>
    </xf>
    <xf numFmtId="184" fontId="0" fillId="2" borderId="13" xfId="0" applyNumberFormat="1" applyFill="1" applyBorder="1" applyAlignment="1" applyProtection="1">
      <alignment horizontal="right" vertical="center"/>
      <protection locked="0"/>
    </xf>
    <xf numFmtId="184" fontId="0" fillId="2" borderId="11" xfId="0" applyNumberFormat="1" applyFill="1" applyBorder="1" applyAlignment="1" applyProtection="1">
      <alignment horizontal="right" vertical="center"/>
      <protection locked="0"/>
    </xf>
    <xf numFmtId="184" fontId="0" fillId="2" borderId="14" xfId="0" applyNumberFormat="1" applyFill="1" applyBorder="1" applyAlignment="1" applyProtection="1">
      <alignment horizontal="right" vertical="center"/>
      <protection locked="0"/>
    </xf>
    <xf numFmtId="176" fontId="0" fillId="2" borderId="49" xfId="0" applyNumberFormat="1" applyFill="1" applyBorder="1" applyAlignment="1" applyProtection="1">
      <alignment horizontal="right" vertical="center"/>
      <protection locked="0"/>
    </xf>
    <xf numFmtId="176" fontId="0" fillId="2" borderId="50" xfId="0" applyNumberFormat="1" applyFill="1" applyBorder="1" applyAlignment="1" applyProtection="1">
      <alignment horizontal="right" vertical="center"/>
      <protection locked="0"/>
    </xf>
    <xf numFmtId="176" fontId="0" fillId="2" borderId="62" xfId="0" applyNumberFormat="1" applyFill="1" applyBorder="1" applyAlignment="1" applyProtection="1">
      <alignment horizontal="right" vertical="center"/>
      <protection locked="0"/>
    </xf>
    <xf numFmtId="0" fontId="0" fillId="0" borderId="6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85" fontId="0" fillId="0" borderId="12" xfId="0" applyNumberFormat="1" applyBorder="1" applyAlignment="1">
      <alignment horizontal="right" vertical="center"/>
    </xf>
    <xf numFmtId="184" fontId="36" fillId="0" borderId="31" xfId="0" applyNumberFormat="1" applyFont="1" applyFill="1" applyBorder="1" applyAlignment="1" applyProtection="1">
      <alignment horizontal="right" vertical="center"/>
      <protection locked="0"/>
    </xf>
    <xf numFmtId="184" fontId="26" fillId="2" borderId="12" xfId="0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 applyBorder="1" applyAlignment="1" applyProtection="1">
      <alignment horizontal="center" vertical="center"/>
    </xf>
    <xf numFmtId="184" fontId="26" fillId="0" borderId="31" xfId="0" applyNumberFormat="1" applyFont="1" applyFill="1" applyBorder="1" applyAlignment="1" applyProtection="1">
      <alignment horizontal="right" vertical="center"/>
    </xf>
    <xf numFmtId="184" fontId="26" fillId="0" borderId="31" xfId="0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85" fontId="0" fillId="0" borderId="31" xfId="0" applyNumberFormat="1" applyBorder="1" applyAlignment="1">
      <alignment horizontal="right" vertical="center"/>
    </xf>
    <xf numFmtId="0" fontId="26" fillId="0" borderId="25" xfId="0" applyFont="1" applyFill="1" applyBorder="1" applyAlignment="1" applyProtection="1">
      <alignment horizontal="right" vertical="center"/>
    </xf>
    <xf numFmtId="0" fontId="26" fillId="0" borderId="12" xfId="0" applyFont="1" applyFill="1" applyBorder="1" applyAlignment="1" applyProtection="1">
      <alignment horizontal="right" vertical="center"/>
    </xf>
    <xf numFmtId="0" fontId="42" fillId="0" borderId="27" xfId="0" applyFont="1" applyBorder="1" applyAlignment="1" applyProtection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87" fontId="44" fillId="0" borderId="27" xfId="0" applyNumberFormat="1" applyFont="1" applyBorder="1" applyAlignment="1" applyProtection="1">
      <alignment horizontal="right" vertical="center" shrinkToFit="1"/>
    </xf>
    <xf numFmtId="187" fontId="44" fillId="0" borderId="54" xfId="0" applyNumberFormat="1" applyFont="1" applyBorder="1" applyAlignment="1" applyProtection="1">
      <alignment horizontal="right" vertical="center" shrinkToFit="1"/>
    </xf>
    <xf numFmtId="0" fontId="42" fillId="0" borderId="5" xfId="0" applyFont="1" applyBorder="1" applyAlignment="1">
      <alignment horizontal="center" vertical="center"/>
    </xf>
    <xf numFmtId="187" fontId="0" fillId="0" borderId="12" xfId="0" applyNumberFormat="1" applyBorder="1" applyAlignment="1">
      <alignment horizontal="right" vertical="center" shrinkToFit="1"/>
    </xf>
    <xf numFmtId="187" fontId="0" fillId="0" borderId="26" xfId="0" applyNumberFormat="1" applyBorder="1" applyAlignment="1">
      <alignment horizontal="right" vertical="center" shrinkToFit="1"/>
    </xf>
    <xf numFmtId="0" fontId="42" fillId="0" borderId="5" xfId="0" applyFont="1" applyBorder="1" applyAlignment="1" applyProtection="1">
      <alignment horizontal="center" vertical="center"/>
    </xf>
    <xf numFmtId="0" fontId="0" fillId="0" borderId="26" xfId="0" applyBorder="1" applyAlignment="1">
      <alignment horizontal="center" vertical="center"/>
    </xf>
    <xf numFmtId="184" fontId="44" fillId="0" borderId="27" xfId="0" applyNumberFormat="1" applyFont="1" applyBorder="1" applyAlignment="1" applyProtection="1">
      <alignment horizontal="right" vertical="center"/>
    </xf>
    <xf numFmtId="0" fontId="44" fillId="0" borderId="27" xfId="0" applyFont="1" applyBorder="1" applyAlignment="1" applyProtection="1">
      <alignment horizontal="right" vertical="center"/>
    </xf>
    <xf numFmtId="187" fontId="0" fillId="0" borderId="12" xfId="0" applyNumberFormat="1" applyFill="1" applyBorder="1" applyAlignment="1" applyProtection="1">
      <alignment vertical="center" shrinkToFit="1"/>
    </xf>
    <xf numFmtId="187" fontId="0" fillId="0" borderId="26" xfId="0" applyNumberFormat="1" applyFill="1" applyBorder="1" applyAlignment="1" applyProtection="1">
      <alignment vertical="center" shrinkToFit="1"/>
    </xf>
    <xf numFmtId="184" fontId="26" fillId="0" borderId="13" xfId="0" applyNumberFormat="1" applyFont="1" applyFill="1" applyBorder="1" applyAlignment="1" applyProtection="1">
      <alignment vertical="center"/>
    </xf>
    <xf numFmtId="184" fontId="26" fillId="0" borderId="14" xfId="0" applyNumberFormat="1" applyFont="1" applyFill="1" applyBorder="1" applyAlignment="1" applyProtection="1">
      <alignment vertical="center"/>
    </xf>
    <xf numFmtId="184" fontId="26" fillId="0" borderId="12" xfId="0" applyNumberFormat="1" applyFont="1" applyFill="1" applyBorder="1" applyAlignment="1" applyProtection="1">
      <alignment vertical="center"/>
    </xf>
    <xf numFmtId="0" fontId="30" fillId="0" borderId="0" xfId="0" applyFont="1" applyBorder="1" applyAlignment="1">
      <alignment horizontal="left" vertical="center" readingOrder="1"/>
    </xf>
    <xf numFmtId="0" fontId="23" fillId="0" borderId="1" xfId="0" applyFont="1" applyBorder="1" applyAlignment="1"/>
    <xf numFmtId="0" fontId="24" fillId="0" borderId="2" xfId="0" applyFont="1" applyBorder="1" applyAlignment="1"/>
    <xf numFmtId="0" fontId="24" fillId="0" borderId="3" xfId="0" applyFont="1" applyBorder="1" applyAlignment="1"/>
    <xf numFmtId="0" fontId="25" fillId="0" borderId="0" xfId="0" applyFont="1" applyAlignment="1">
      <alignment horizontal="distributed" vertical="top"/>
    </xf>
    <xf numFmtId="0" fontId="19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26" fillId="0" borderId="7" xfId="0" applyFont="1" applyBorder="1" applyAlignment="1">
      <alignment vertical="top"/>
    </xf>
    <xf numFmtId="0" fontId="26" fillId="0" borderId="7" xfId="0" applyFont="1" applyBorder="1" applyAlignment="1" applyProtection="1">
      <alignment vertical="top"/>
      <protection locked="0"/>
    </xf>
    <xf numFmtId="0" fontId="19" fillId="0" borderId="7" xfId="0" applyFont="1" applyBorder="1" applyAlignment="1">
      <alignment horizontal="center" vertical="top"/>
    </xf>
    <xf numFmtId="0" fontId="26" fillId="0" borderId="7" xfId="0" applyFont="1" applyBorder="1" applyAlignment="1">
      <alignment horizontal="center" vertical="top"/>
    </xf>
    <xf numFmtId="0" fontId="19" fillId="0" borderId="7" xfId="0" applyFont="1" applyBorder="1" applyAlignment="1" applyProtection="1">
      <alignment vertical="top"/>
      <protection locked="0"/>
    </xf>
    <xf numFmtId="0" fontId="19" fillId="0" borderId="0" xfId="0" applyFont="1" applyFill="1" applyAlignment="1">
      <alignment vertical="center" shrinkToFit="1"/>
    </xf>
    <xf numFmtId="0" fontId="19" fillId="0" borderId="9" xfId="0" applyFont="1" applyFill="1" applyBorder="1" applyAlignment="1">
      <alignment horizontal="left" vertical="center" shrinkToFit="1"/>
    </xf>
    <xf numFmtId="0" fontId="19" fillId="0" borderId="9" xfId="0" applyFont="1" applyFill="1" applyBorder="1" applyAlignment="1" applyProtection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11" xfId="0" applyFont="1" applyFill="1" applyBorder="1" applyAlignment="1" applyProtection="1">
      <alignment horizontal="left" vertical="center" shrinkToFit="1"/>
    </xf>
    <xf numFmtId="0" fontId="19" fillId="0" borderId="10" xfId="0" applyFont="1" applyFill="1" applyBorder="1" applyAlignment="1" applyProtection="1">
      <alignment horizontal="left" vertical="center" shrinkToFit="1"/>
    </xf>
    <xf numFmtId="14" fontId="19" fillId="0" borderId="11" xfId="0" applyNumberFormat="1" applyFont="1" applyFill="1" applyBorder="1" applyAlignment="1">
      <alignment horizontal="left" vertical="center" shrinkToFit="1"/>
    </xf>
    <xf numFmtId="0" fontId="19" fillId="0" borderId="11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19" fillId="0" borderId="12" xfId="0" applyFont="1" applyFill="1" applyBorder="1" applyAlignment="1" applyProtection="1">
      <alignment horizontal="left" vertical="center" shrinkToFit="1"/>
    </xf>
    <xf numFmtId="0" fontId="26" fillId="0" borderId="12" xfId="0" applyFont="1" applyFill="1" applyBorder="1" applyAlignment="1" applyProtection="1">
      <alignment horizontal="left" vertical="center" shrinkToFit="1"/>
    </xf>
    <xf numFmtId="0" fontId="19" fillId="0" borderId="13" xfId="0" applyFont="1" applyFill="1" applyBorder="1" applyAlignment="1" applyProtection="1">
      <alignment horizontal="left" vertical="center" shrinkToFit="1"/>
    </xf>
    <xf numFmtId="0" fontId="19" fillId="0" borderId="14" xfId="0" applyFont="1" applyFill="1" applyBorder="1" applyAlignment="1" applyProtection="1">
      <alignment horizontal="left" vertical="center" shrinkToFit="1"/>
    </xf>
    <xf numFmtId="0" fontId="19" fillId="0" borderId="11" xfId="0" applyNumberFormat="1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vertical="center" shrinkToFit="1"/>
    </xf>
    <xf numFmtId="0" fontId="26" fillId="0" borderId="20" xfId="0" applyFont="1" applyFill="1" applyBorder="1" applyAlignment="1">
      <alignment vertical="center" shrinkToFit="1"/>
    </xf>
    <xf numFmtId="0" fontId="24" fillId="0" borderId="18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176" fontId="27" fillId="0" borderId="9" xfId="0" applyNumberFormat="1" applyFont="1" applyFill="1" applyBorder="1" applyAlignment="1">
      <alignment horizontal="right" vertical="center" shrinkToFit="1"/>
    </xf>
    <xf numFmtId="0" fontId="19" fillId="0" borderId="9" xfId="0" applyFont="1" applyFill="1" applyBorder="1" applyAlignment="1">
      <alignment vertical="center" shrinkToFit="1"/>
    </xf>
    <xf numFmtId="0" fontId="19" fillId="0" borderId="19" xfId="0" applyFont="1" applyFill="1" applyBorder="1" applyAlignment="1">
      <alignment vertical="center" shrinkToFit="1"/>
    </xf>
    <xf numFmtId="0" fontId="19" fillId="0" borderId="16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 shrinkToFit="1"/>
    </xf>
    <xf numFmtId="0" fontId="26" fillId="0" borderId="10" xfId="0" applyFont="1" applyFill="1" applyBorder="1" applyAlignment="1">
      <alignment vertical="center" shrinkToFit="1"/>
    </xf>
    <xf numFmtId="0" fontId="26" fillId="0" borderId="17" xfId="0" applyFont="1" applyFill="1" applyBorder="1" applyAlignment="1">
      <alignment vertical="center" shrinkToFit="1"/>
    </xf>
    <xf numFmtId="0" fontId="19" fillId="0" borderId="11" xfId="0" applyFont="1" applyFill="1" applyBorder="1" applyAlignment="1">
      <alignment vertical="center" shrinkToFit="1"/>
    </xf>
    <xf numFmtId="0" fontId="19" fillId="0" borderId="11" xfId="0" applyFont="1" applyFill="1" applyBorder="1" applyAlignment="1" applyProtection="1">
      <alignment horizontal="center" vertical="center" shrinkToFit="1"/>
    </xf>
    <xf numFmtId="0" fontId="26" fillId="0" borderId="11" xfId="0" applyFont="1" applyFill="1" applyBorder="1" applyAlignment="1" applyProtection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vertical="center" shrinkToFit="1"/>
    </xf>
    <xf numFmtId="0" fontId="19" fillId="0" borderId="16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9" xfId="0" applyFont="1" applyFill="1" applyBorder="1" applyAlignment="1">
      <alignment vertical="center" wrapText="1"/>
    </xf>
    <xf numFmtId="0" fontId="26" fillId="0" borderId="16" xfId="0" applyFont="1" applyFill="1" applyBorder="1" applyAlignment="1" applyProtection="1">
      <alignment horizontal="left" vertical="top" wrapText="1" shrinkToFit="1"/>
    </xf>
    <xf numFmtId="0" fontId="26" fillId="0" borderId="10" xfId="0" applyFont="1" applyFill="1" applyBorder="1" applyAlignment="1" applyProtection="1">
      <alignment horizontal="left" vertical="top" wrapText="1" shrinkToFit="1"/>
    </xf>
    <xf numFmtId="0" fontId="26" fillId="0" borderId="17" xfId="0" applyFont="1" applyFill="1" applyBorder="1" applyAlignment="1" applyProtection="1">
      <alignment horizontal="left" vertical="top" wrapText="1" shrinkToFit="1"/>
    </xf>
    <xf numFmtId="0" fontId="26" fillId="0" borderId="15" xfId="0" applyFont="1" applyFill="1" applyBorder="1" applyAlignment="1" applyProtection="1">
      <alignment horizontal="left" vertical="top" wrapText="1" shrinkToFit="1"/>
    </xf>
    <xf numFmtId="0" fontId="26" fillId="0" borderId="0" xfId="0" applyFont="1" applyFill="1" applyAlignment="1" applyProtection="1">
      <alignment horizontal="left" vertical="top" wrapText="1" shrinkToFit="1"/>
    </xf>
    <xf numFmtId="0" fontId="26" fillId="0" borderId="20" xfId="0" applyFont="1" applyFill="1" applyBorder="1" applyAlignment="1" applyProtection="1">
      <alignment horizontal="left" vertical="top" wrapText="1" shrinkToFit="1"/>
    </xf>
    <xf numFmtId="0" fontId="26" fillId="0" borderId="18" xfId="0" applyFont="1" applyFill="1" applyBorder="1" applyAlignment="1" applyProtection="1">
      <alignment horizontal="left" vertical="top" wrapText="1" shrinkToFit="1"/>
    </xf>
    <xf numFmtId="0" fontId="26" fillId="0" borderId="9" xfId="0" applyFont="1" applyFill="1" applyBorder="1" applyAlignment="1" applyProtection="1">
      <alignment horizontal="left" vertical="top" wrapText="1" shrinkToFit="1"/>
    </xf>
    <xf numFmtId="0" fontId="26" fillId="0" borderId="19" xfId="0" applyFont="1" applyFill="1" applyBorder="1" applyAlignment="1" applyProtection="1">
      <alignment horizontal="left" vertical="top" wrapText="1" shrinkToFit="1"/>
    </xf>
    <xf numFmtId="0" fontId="19" fillId="0" borderId="15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176" fontId="19" fillId="0" borderId="0" xfId="0" applyNumberFormat="1" applyFont="1" applyFill="1" applyBorder="1" applyAlignment="1">
      <alignment horizontal="right" vertical="center" shrinkToFit="1"/>
    </xf>
    <xf numFmtId="0" fontId="26" fillId="0" borderId="14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176" fontId="19" fillId="0" borderId="18" xfId="0" applyNumberFormat="1" applyFont="1" applyFill="1" applyBorder="1" applyAlignment="1" applyProtection="1">
      <alignment vertical="center" shrinkToFit="1"/>
    </xf>
    <xf numFmtId="176" fontId="26" fillId="0" borderId="9" xfId="0" applyNumberFormat="1" applyFont="1" applyFill="1" applyBorder="1" applyAlignment="1" applyProtection="1">
      <alignment vertical="center" shrinkToFit="1"/>
    </xf>
    <xf numFmtId="0" fontId="19" fillId="0" borderId="18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176" fontId="19" fillId="0" borderId="9" xfId="0" applyNumberFormat="1" applyFont="1" applyFill="1" applyBorder="1" applyAlignment="1" applyProtection="1">
      <alignment horizontal="right" vertical="center" shrinkToFit="1"/>
    </xf>
    <xf numFmtId="0" fontId="26" fillId="0" borderId="19" xfId="0" applyFont="1" applyFill="1" applyBorder="1" applyAlignment="1">
      <alignment vertical="center" shrinkToFit="1"/>
    </xf>
    <xf numFmtId="0" fontId="19" fillId="0" borderId="13" xfId="0" applyFont="1" applyFill="1" applyBorder="1" applyAlignment="1" applyProtection="1">
      <alignment vertical="center" shrinkToFit="1"/>
    </xf>
    <xf numFmtId="0" fontId="26" fillId="0" borderId="11" xfId="0" applyFont="1" applyFill="1" applyBorder="1" applyAlignment="1" applyProtection="1">
      <alignment vertical="center" shrinkToFit="1"/>
    </xf>
    <xf numFmtId="0" fontId="19" fillId="0" borderId="11" xfId="0" applyFont="1" applyFill="1" applyBorder="1" applyAlignment="1">
      <alignment horizontal="right" vertical="center" shrinkToFit="1"/>
    </xf>
    <xf numFmtId="0" fontId="26" fillId="0" borderId="11" xfId="0" applyFont="1" applyFill="1" applyBorder="1" applyAlignment="1">
      <alignment horizontal="right" vertical="center" shrinkToFit="1"/>
    </xf>
    <xf numFmtId="0" fontId="26" fillId="0" borderId="11" xfId="0" applyFont="1" applyFill="1" applyBorder="1" applyAlignment="1">
      <alignment horizontal="left" vertical="center" shrinkToFit="1"/>
    </xf>
    <xf numFmtId="0" fontId="26" fillId="0" borderId="11" xfId="0" applyFont="1" applyFill="1" applyBorder="1" applyAlignment="1" applyProtection="1">
      <alignment horizontal="left" vertical="center" shrinkToFit="1"/>
    </xf>
    <xf numFmtId="0" fontId="19" fillId="0" borderId="16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6" fillId="0" borderId="17" xfId="0" applyFont="1" applyFill="1" applyBorder="1" applyAlignment="1" applyProtection="1">
      <alignment vertical="center"/>
    </xf>
    <xf numFmtId="0" fontId="24" fillId="0" borderId="11" xfId="0" applyFont="1" applyFill="1" applyBorder="1" applyAlignment="1">
      <alignment horizontal="right" vertical="center" shrinkToFit="1"/>
    </xf>
    <xf numFmtId="0" fontId="24" fillId="0" borderId="11" xfId="0" applyFont="1" applyFill="1" applyBorder="1" applyAlignment="1" applyProtection="1">
      <alignment horizontal="center" vertical="center" shrinkToFit="1"/>
    </xf>
    <xf numFmtId="0" fontId="26" fillId="0" borderId="13" xfId="0" applyFont="1" applyFill="1" applyBorder="1" applyAlignment="1" applyProtection="1">
      <alignment horizontal="center" vertical="center" shrinkToFit="1"/>
      <protection locked="0"/>
    </xf>
    <xf numFmtId="0" fontId="26" fillId="0" borderId="11" xfId="0" applyFont="1" applyFill="1" applyBorder="1" applyAlignment="1" applyProtection="1">
      <alignment horizontal="center" vertical="center" shrinkToFit="1"/>
      <protection locked="0"/>
    </xf>
    <xf numFmtId="9" fontId="26" fillId="0" borderId="13" xfId="0" applyNumberFormat="1" applyFont="1" applyFill="1" applyBorder="1" applyAlignment="1" applyProtection="1">
      <alignment horizontal="center" vertical="center" shrinkToFit="1"/>
    </xf>
    <xf numFmtId="9" fontId="26" fillId="0" borderId="11" xfId="0" applyNumberFormat="1" applyFont="1" applyFill="1" applyBorder="1" applyAlignment="1" applyProtection="1">
      <alignment horizontal="center" vertical="center" shrinkToFit="1"/>
    </xf>
    <xf numFmtId="9" fontId="26" fillId="0" borderId="14" xfId="0" applyNumberFormat="1" applyFont="1" applyFill="1" applyBorder="1" applyAlignment="1" applyProtection="1">
      <alignment horizontal="center" vertical="center" shrinkToFit="1"/>
    </xf>
    <xf numFmtId="0" fontId="19" fillId="0" borderId="16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16" xfId="0" applyFont="1" applyFill="1" applyBorder="1" applyAlignment="1" applyProtection="1">
      <alignment vertical="center" shrinkToFit="1"/>
      <protection locked="0"/>
    </xf>
    <xf numFmtId="0" fontId="26" fillId="0" borderId="10" xfId="0" applyFont="1" applyFill="1" applyBorder="1" applyAlignment="1" applyProtection="1">
      <alignment vertical="center" shrinkToFit="1"/>
      <protection locked="0"/>
    </xf>
    <xf numFmtId="176" fontId="19" fillId="0" borderId="10" xfId="0" applyNumberFormat="1" applyFont="1" applyFill="1" applyBorder="1" applyAlignment="1" applyProtection="1">
      <alignment vertical="center" shrinkToFit="1"/>
    </xf>
    <xf numFmtId="176" fontId="26" fillId="0" borderId="10" xfId="0" applyNumberFormat="1" applyFont="1" applyFill="1" applyBorder="1" applyAlignment="1" applyProtection="1">
      <alignment vertical="center" shrinkToFit="1"/>
    </xf>
    <xf numFmtId="0" fontId="28" fillId="0" borderId="10" xfId="0" applyFont="1" applyFill="1" applyBorder="1" applyAlignment="1" applyProtection="1">
      <alignment horizontal="right" vertical="center" shrinkToFit="1"/>
      <protection locked="0"/>
    </xf>
    <xf numFmtId="0" fontId="28" fillId="0" borderId="10" xfId="0" applyFont="1" applyFill="1" applyBorder="1" applyAlignment="1">
      <alignment horizontal="right" vertical="center" shrinkToFit="1"/>
    </xf>
    <xf numFmtId="176" fontId="28" fillId="0" borderId="10" xfId="0" applyNumberFormat="1" applyFont="1" applyFill="1" applyBorder="1" applyAlignment="1" applyProtection="1">
      <alignment vertical="center" shrinkToFit="1"/>
    </xf>
    <xf numFmtId="176" fontId="29" fillId="0" borderId="10" xfId="0" applyNumberFormat="1" applyFont="1" applyFill="1" applyBorder="1" applyAlignment="1" applyProtection="1">
      <alignment vertical="center" shrinkToFit="1"/>
    </xf>
    <xf numFmtId="0" fontId="19" fillId="0" borderId="18" xfId="0" applyFont="1" applyFill="1" applyBorder="1" applyAlignment="1" applyProtection="1">
      <alignment vertical="center" shrinkToFit="1"/>
      <protection locked="0"/>
    </xf>
    <xf numFmtId="0" fontId="26" fillId="0" borderId="9" xfId="0" applyFont="1" applyFill="1" applyBorder="1" applyAlignment="1" applyProtection="1">
      <alignment vertical="center" shrinkToFit="1"/>
      <protection locked="0"/>
    </xf>
    <xf numFmtId="179" fontId="19" fillId="0" borderId="9" xfId="0" applyNumberFormat="1" applyFont="1" applyFill="1" applyBorder="1" applyAlignment="1" applyProtection="1">
      <alignment vertical="center" shrinkToFit="1"/>
    </xf>
    <xf numFmtId="179" fontId="26" fillId="0" borderId="9" xfId="0" applyNumberFormat="1" applyFont="1" applyFill="1" applyBorder="1" applyAlignment="1" applyProtection="1">
      <alignment vertical="center" shrinkToFit="1"/>
    </xf>
    <xf numFmtId="0" fontId="19" fillId="0" borderId="9" xfId="0" applyFont="1" applyFill="1" applyBorder="1" applyAlignment="1">
      <alignment horizontal="center" vertical="center" shrinkToFit="1"/>
    </xf>
    <xf numFmtId="176" fontId="35" fillId="0" borderId="10" xfId="0" applyNumberFormat="1" applyFont="1" applyFill="1" applyBorder="1" applyAlignment="1" applyProtection="1">
      <alignment vertical="center" shrinkToFit="1"/>
    </xf>
    <xf numFmtId="176" fontId="36" fillId="0" borderId="10" xfId="0" applyNumberFormat="1" applyFont="1" applyFill="1" applyBorder="1" applyAlignment="1" applyProtection="1">
      <alignment vertical="center" shrinkToFit="1"/>
    </xf>
    <xf numFmtId="0" fontId="37" fillId="0" borderId="10" xfId="0" applyFont="1" applyFill="1" applyBorder="1" applyAlignment="1" applyProtection="1">
      <alignment horizontal="right" vertical="center" shrinkToFit="1"/>
      <protection locked="0"/>
    </xf>
    <xf numFmtId="0" fontId="37" fillId="0" borderId="10" xfId="0" applyFont="1" applyFill="1" applyBorder="1" applyAlignment="1">
      <alignment horizontal="right" vertical="center" shrinkToFit="1"/>
    </xf>
    <xf numFmtId="0" fontId="30" fillId="0" borderId="10" xfId="0" applyFont="1" applyBorder="1" applyAlignment="1">
      <alignment horizontal="left" vertical="center"/>
    </xf>
    <xf numFmtId="176" fontId="37" fillId="0" borderId="10" xfId="0" applyNumberFormat="1" applyFont="1" applyFill="1" applyBorder="1" applyAlignment="1">
      <alignment vertical="center" shrinkToFit="1"/>
    </xf>
    <xf numFmtId="176" fontId="38" fillId="0" borderId="10" xfId="0" applyNumberFormat="1" applyFont="1" applyFill="1" applyBorder="1" applyAlignment="1">
      <alignment vertical="center" shrinkToFit="1"/>
    </xf>
    <xf numFmtId="179" fontId="35" fillId="0" borderId="9" xfId="0" applyNumberFormat="1" applyFont="1" applyFill="1" applyBorder="1" applyAlignment="1" applyProtection="1">
      <alignment vertical="center" shrinkToFit="1"/>
    </xf>
    <xf numFmtId="179" fontId="36" fillId="0" borderId="9" xfId="0" applyNumberFormat="1" applyFont="1" applyFill="1" applyBorder="1" applyAlignment="1" applyProtection="1">
      <alignment vertical="center" shrinkToFit="1"/>
    </xf>
    <xf numFmtId="0" fontId="35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0" fontId="18" fillId="0" borderId="9" xfId="0" applyFont="1" applyFill="1" applyBorder="1" applyAlignment="1">
      <alignment horizontal="right"/>
    </xf>
    <xf numFmtId="0" fontId="18" fillId="0" borderId="19" xfId="0" applyFont="1" applyFill="1" applyBorder="1" applyAlignment="1">
      <alignment horizontal="right"/>
    </xf>
    <xf numFmtId="0" fontId="19" fillId="0" borderId="38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176" fontId="35" fillId="0" borderId="9" xfId="0" applyNumberFormat="1" applyFont="1" applyFill="1" applyBorder="1" applyAlignment="1" applyProtection="1">
      <alignment vertical="center" shrinkToFit="1"/>
    </xf>
    <xf numFmtId="176" fontId="36" fillId="0" borderId="9" xfId="0" applyNumberFormat="1" applyFont="1" applyFill="1" applyBorder="1" applyAlignment="1" applyProtection="1">
      <alignment vertical="center" shrinkToFit="1"/>
    </xf>
    <xf numFmtId="0" fontId="19" fillId="0" borderId="13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19" fillId="0" borderId="13" xfId="0" applyFont="1" applyBorder="1" applyAlignment="1">
      <alignment vertical="center" shrinkToFit="1"/>
    </xf>
    <xf numFmtId="0" fontId="26" fillId="0" borderId="11" xfId="0" applyFont="1" applyBorder="1" applyAlignment="1">
      <alignment vertical="center" shrinkToFit="1"/>
    </xf>
    <xf numFmtId="0" fontId="26" fillId="0" borderId="14" xfId="0" applyFont="1" applyBorder="1" applyAlignment="1">
      <alignment vertical="center" shrinkToFit="1"/>
    </xf>
    <xf numFmtId="0" fontId="30" fillId="0" borderId="10" xfId="0" applyFont="1" applyBorder="1" applyAlignment="1">
      <alignment vertical="center"/>
    </xf>
    <xf numFmtId="0" fontId="30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9" fillId="0" borderId="9" xfId="0" applyFont="1" applyBorder="1" applyAlignment="1">
      <alignment vertical="center"/>
    </xf>
    <xf numFmtId="0" fontId="35" fillId="0" borderId="10" xfId="0" applyFont="1" applyFill="1" applyBorder="1" applyAlignment="1">
      <alignment horizontal="right" vertical="center" shrinkToFit="1"/>
    </xf>
    <xf numFmtId="0" fontId="19" fillId="0" borderId="16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181" fontId="19" fillId="0" borderId="10" xfId="1" applyNumberFormat="1" applyFont="1" applyFill="1" applyBorder="1" applyAlignment="1">
      <alignment vertical="center"/>
    </xf>
    <xf numFmtId="181" fontId="26" fillId="0" borderId="10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 shrinkToFit="1"/>
    </xf>
    <xf numFmtId="0" fontId="26" fillId="0" borderId="0" xfId="0" applyFont="1" applyFill="1" applyBorder="1" applyAlignment="1">
      <alignment horizontal="right" vertical="center" shrinkToFit="1"/>
    </xf>
    <xf numFmtId="0" fontId="26" fillId="0" borderId="0" xfId="0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 applyProtection="1">
      <alignment vertical="center"/>
    </xf>
    <xf numFmtId="176" fontId="26" fillId="0" borderId="0" xfId="0" applyNumberFormat="1" applyFont="1" applyFill="1" applyBorder="1" applyAlignment="1" applyProtection="1">
      <alignment vertical="center"/>
    </xf>
    <xf numFmtId="0" fontId="19" fillId="0" borderId="22" xfId="0" applyFont="1" applyFill="1" applyBorder="1" applyAlignment="1">
      <alignment vertical="center" textRotation="255" shrinkToFit="1"/>
    </xf>
    <xf numFmtId="0" fontId="26" fillId="0" borderId="25" xfId="0" applyFont="1" applyFill="1" applyBorder="1" applyAlignment="1">
      <alignment vertical="center" textRotation="255" shrinkToFit="1"/>
    </xf>
    <xf numFmtId="0" fontId="26" fillId="0" borderId="53" xfId="0" applyFont="1" applyFill="1" applyBorder="1" applyAlignment="1">
      <alignment vertical="center" textRotation="255" shrinkToFit="1"/>
    </xf>
    <xf numFmtId="0" fontId="26" fillId="0" borderId="1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18" xfId="0" applyFont="1" applyFill="1" applyBorder="1" applyAlignment="1">
      <alignment vertical="center"/>
    </xf>
    <xf numFmtId="0" fontId="27" fillId="0" borderId="9" xfId="0" applyFont="1" applyFill="1" applyBorder="1" applyAlignment="1">
      <alignment vertical="center"/>
    </xf>
    <xf numFmtId="49" fontId="27" fillId="0" borderId="9" xfId="0" applyNumberFormat="1" applyFont="1" applyFill="1" applyBorder="1" applyAlignment="1" applyProtection="1">
      <alignment horizontal="center" vertical="center" shrinkToFit="1"/>
    </xf>
    <xf numFmtId="0" fontId="26" fillId="0" borderId="16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176" fontId="19" fillId="0" borderId="23" xfId="0" applyNumberFormat="1" applyFont="1" applyFill="1" applyBorder="1" applyAlignment="1">
      <alignment vertical="center"/>
    </xf>
    <xf numFmtId="176" fontId="26" fillId="0" borderId="23" xfId="0" applyNumberFormat="1" applyFont="1" applyFill="1" applyBorder="1" applyAlignment="1">
      <alignment vertical="center"/>
    </xf>
    <xf numFmtId="176" fontId="26" fillId="0" borderId="12" xfId="0" applyNumberFormat="1" applyFont="1" applyFill="1" applyBorder="1" applyAlignment="1">
      <alignment vertical="center"/>
    </xf>
    <xf numFmtId="176" fontId="26" fillId="0" borderId="27" xfId="0" applyNumberFormat="1" applyFont="1" applyFill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176" fontId="19" fillId="0" borderId="18" xfId="0" applyNumberFormat="1" applyFont="1" applyBorder="1" applyAlignment="1">
      <alignment vertical="center"/>
    </xf>
    <xf numFmtId="176" fontId="26" fillId="0" borderId="9" xfId="0" applyNumberFormat="1" applyFont="1" applyBorder="1" applyAlignment="1">
      <alignment vertical="center"/>
    </xf>
    <xf numFmtId="13" fontId="19" fillId="0" borderId="9" xfId="0" applyNumberFormat="1" applyFont="1" applyBorder="1" applyAlignment="1">
      <alignment vertical="center"/>
    </xf>
    <xf numFmtId="13" fontId="26" fillId="0" borderId="9" xfId="0" applyNumberFormat="1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180" fontId="19" fillId="0" borderId="9" xfId="0" applyNumberFormat="1" applyFont="1" applyBorder="1" applyAlignment="1">
      <alignment horizontal="right" vertical="center"/>
    </xf>
    <xf numFmtId="180" fontId="26" fillId="0" borderId="9" xfId="0" applyNumberFormat="1" applyFont="1" applyBorder="1" applyAlignment="1">
      <alignment horizontal="right" vertical="center"/>
    </xf>
    <xf numFmtId="184" fontId="19" fillId="0" borderId="9" xfId="0" applyNumberFormat="1" applyFont="1" applyBorder="1" applyAlignment="1">
      <alignment vertical="center"/>
    </xf>
    <xf numFmtId="184" fontId="26" fillId="0" borderId="9" xfId="0" applyNumberFormat="1" applyFont="1" applyBorder="1" applyAlignment="1">
      <alignment vertical="center"/>
    </xf>
    <xf numFmtId="176" fontId="19" fillId="0" borderId="9" xfId="0" applyNumberFormat="1" applyFont="1" applyFill="1" applyBorder="1" applyAlignment="1" applyProtection="1">
      <alignment vertical="center"/>
    </xf>
    <xf numFmtId="176" fontId="26" fillId="0" borderId="9" xfId="0" applyNumberFormat="1" applyFont="1" applyFill="1" applyBorder="1" applyAlignment="1" applyProtection="1">
      <alignment vertical="center"/>
    </xf>
    <xf numFmtId="0" fontId="26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vertical="center"/>
    </xf>
    <xf numFmtId="176" fontId="19" fillId="0" borderId="9" xfId="0" applyNumberFormat="1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176" fontId="19" fillId="0" borderId="10" xfId="0" applyNumberFormat="1" applyFont="1" applyFill="1" applyBorder="1" applyAlignment="1" applyProtection="1">
      <alignment vertical="center"/>
    </xf>
    <xf numFmtId="176" fontId="26" fillId="0" borderId="10" xfId="0" applyNumberFormat="1" applyFont="1" applyFill="1" applyBorder="1" applyAlignment="1" applyProtection="1">
      <alignment vertical="center"/>
    </xf>
    <xf numFmtId="0" fontId="19" fillId="0" borderId="21" xfId="0" applyFont="1" applyBorder="1" applyAlignment="1">
      <alignment vertical="center" textRotation="255"/>
    </xf>
    <xf numFmtId="0" fontId="26" fillId="0" borderId="12" xfId="0" applyFont="1" applyBorder="1" applyAlignment="1">
      <alignment vertical="center" textRotation="255"/>
    </xf>
    <xf numFmtId="176" fontId="19" fillId="0" borderId="21" xfId="0" applyNumberFormat="1" applyFont="1" applyFill="1" applyBorder="1" applyAlignment="1">
      <alignment vertical="center"/>
    </xf>
    <xf numFmtId="176" fontId="26" fillId="0" borderId="21" xfId="0" applyNumberFormat="1" applyFont="1" applyFill="1" applyBorder="1" applyAlignment="1">
      <alignment vertical="center"/>
    </xf>
    <xf numFmtId="0" fontId="19" fillId="0" borderId="2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38" xfId="0" applyFont="1" applyFill="1" applyBorder="1" applyAlignment="1" applyProtection="1">
      <alignment horizontal="left" vertical="center"/>
      <protection locked="0"/>
    </xf>
    <xf numFmtId="0" fontId="26" fillId="0" borderId="39" xfId="0" applyFont="1" applyFill="1" applyBorder="1" applyAlignment="1" applyProtection="1">
      <alignment horizontal="left" vertical="center"/>
      <protection locked="0"/>
    </xf>
    <xf numFmtId="0" fontId="26" fillId="0" borderId="40" xfId="0" applyFont="1" applyFill="1" applyBorder="1" applyAlignment="1" applyProtection="1">
      <alignment horizontal="left" vertical="center"/>
      <protection locked="0"/>
    </xf>
    <xf numFmtId="0" fontId="19" fillId="2" borderId="29" xfId="0" applyFont="1" applyFill="1" applyBorder="1" applyAlignment="1" applyProtection="1">
      <alignment vertical="center" shrinkToFit="1"/>
      <protection locked="0"/>
    </xf>
    <xf numFmtId="0" fontId="26" fillId="2" borderId="29" xfId="0" applyFont="1" applyFill="1" applyBorder="1" applyAlignment="1" applyProtection="1">
      <alignment vertical="center" shrinkToFit="1"/>
      <protection locked="0"/>
    </xf>
    <xf numFmtId="184" fontId="19" fillId="0" borderId="29" xfId="0" applyNumberFormat="1" applyFont="1" applyFill="1" applyBorder="1" applyAlignment="1" applyProtection="1">
      <alignment vertical="center"/>
    </xf>
    <xf numFmtId="184" fontId="26" fillId="0" borderId="29" xfId="0" applyNumberFormat="1" applyFont="1" applyFill="1" applyBorder="1" applyAlignment="1" applyProtection="1">
      <alignment vertical="center"/>
    </xf>
    <xf numFmtId="0" fontId="27" fillId="0" borderId="38" xfId="0" applyFont="1" applyFill="1" applyBorder="1" applyAlignment="1" applyProtection="1">
      <alignment horizontal="left" vertical="center" shrinkToFit="1"/>
      <protection locked="0"/>
    </xf>
    <xf numFmtId="0" fontId="27" fillId="0" borderId="39" xfId="0" applyFont="1" applyFill="1" applyBorder="1" applyAlignment="1" applyProtection="1">
      <alignment horizontal="left" vertical="center" shrinkToFit="1"/>
      <protection locked="0"/>
    </xf>
    <xf numFmtId="0" fontId="27" fillId="0" borderId="40" xfId="0" applyFont="1" applyFill="1" applyBorder="1" applyAlignment="1" applyProtection="1">
      <alignment horizontal="left" vertical="center" shrinkToFit="1"/>
      <protection locked="0"/>
    </xf>
    <xf numFmtId="177" fontId="19" fillId="0" borderId="9" xfId="0" applyNumberFormat="1" applyFont="1" applyBorder="1" applyAlignment="1">
      <alignment horizontal="right" vertical="center"/>
    </xf>
    <xf numFmtId="177" fontId="26" fillId="0" borderId="9" xfId="0" applyNumberFormat="1" applyFont="1" applyBorder="1" applyAlignment="1">
      <alignment horizontal="right" vertical="center"/>
    </xf>
    <xf numFmtId="0" fontId="26" fillId="3" borderId="32" xfId="0" applyFont="1" applyFill="1" applyBorder="1" applyAlignment="1" applyProtection="1">
      <alignment horizontal="left" vertical="center"/>
      <protection locked="0"/>
    </xf>
    <xf numFmtId="0" fontId="26" fillId="3" borderId="33" xfId="0" applyFont="1" applyFill="1" applyBorder="1" applyAlignment="1" applyProtection="1">
      <alignment horizontal="left" vertical="center"/>
      <protection locked="0"/>
    </xf>
    <xf numFmtId="0" fontId="26" fillId="3" borderId="34" xfId="0" applyFont="1" applyFill="1" applyBorder="1" applyAlignment="1" applyProtection="1">
      <alignment horizontal="left" vertical="center"/>
      <protection locked="0"/>
    </xf>
    <xf numFmtId="0" fontId="19" fillId="2" borderId="28" xfId="0" applyFont="1" applyFill="1" applyBorder="1" applyAlignment="1" applyProtection="1">
      <alignment vertical="center" shrinkToFit="1"/>
      <protection locked="0"/>
    </xf>
    <xf numFmtId="0" fontId="26" fillId="2" borderId="28" xfId="0" applyFont="1" applyFill="1" applyBorder="1" applyAlignment="1" applyProtection="1">
      <alignment vertical="center" shrinkToFit="1"/>
      <protection locked="0"/>
    </xf>
    <xf numFmtId="184" fontId="35" fillId="2" borderId="28" xfId="0" applyNumberFormat="1" applyFont="1" applyFill="1" applyBorder="1" applyAlignment="1" applyProtection="1">
      <alignment vertical="center"/>
      <protection locked="0"/>
    </xf>
    <xf numFmtId="184" fontId="36" fillId="2" borderId="28" xfId="0" applyNumberFormat="1" applyFont="1" applyFill="1" applyBorder="1" applyAlignment="1" applyProtection="1">
      <alignment vertical="center"/>
      <protection locked="0"/>
    </xf>
    <xf numFmtId="0" fontId="39" fillId="2" borderId="32" xfId="0" applyFont="1" applyFill="1" applyBorder="1" applyAlignment="1" applyProtection="1">
      <alignment horizontal="center" vertical="center" shrinkToFit="1"/>
      <protection locked="0"/>
    </xf>
    <xf numFmtId="0" fontId="39" fillId="2" borderId="33" xfId="0" applyFont="1" applyFill="1" applyBorder="1" applyAlignment="1" applyProtection="1">
      <alignment vertical="center" shrinkToFit="1"/>
      <protection locked="0"/>
    </xf>
    <xf numFmtId="0" fontId="39" fillId="2" borderId="34" xfId="0" applyFont="1" applyFill="1" applyBorder="1" applyAlignment="1" applyProtection="1">
      <alignment vertical="center" shrinkToFit="1"/>
      <protection locked="0"/>
    </xf>
    <xf numFmtId="0" fontId="26" fillId="0" borderId="32" xfId="0" applyFont="1" applyFill="1" applyBorder="1" applyAlignment="1" applyProtection="1">
      <alignment horizontal="left" vertical="center"/>
      <protection locked="0"/>
    </xf>
    <xf numFmtId="0" fontId="26" fillId="0" borderId="33" xfId="0" applyFont="1" applyFill="1" applyBorder="1" applyAlignment="1" applyProtection="1">
      <alignment horizontal="left" vertical="center"/>
      <protection locked="0"/>
    </xf>
    <xf numFmtId="0" fontId="26" fillId="0" borderId="34" xfId="0" applyFont="1" applyFill="1" applyBorder="1" applyAlignment="1" applyProtection="1">
      <alignment horizontal="left" vertical="center"/>
      <protection locked="0"/>
    </xf>
    <xf numFmtId="184" fontId="35" fillId="0" borderId="28" xfId="0" applyNumberFormat="1" applyFont="1" applyFill="1" applyBorder="1" applyAlignment="1" applyProtection="1">
      <alignment vertical="center"/>
    </xf>
    <xf numFmtId="184" fontId="36" fillId="0" borderId="28" xfId="0" applyNumberFormat="1" applyFont="1" applyFill="1" applyBorder="1" applyAlignment="1" applyProtection="1">
      <alignment vertical="center"/>
    </xf>
    <xf numFmtId="0" fontId="39" fillId="0" borderId="44" xfId="0" applyFont="1" applyFill="1" applyBorder="1" applyAlignment="1" applyProtection="1">
      <alignment horizontal="left" vertical="center" shrinkToFit="1"/>
      <protection locked="0"/>
    </xf>
    <xf numFmtId="0" fontId="39" fillId="0" borderId="45" xfId="0" applyFont="1" applyFill="1" applyBorder="1" applyAlignment="1" applyProtection="1">
      <alignment horizontal="left" vertical="center" shrinkToFit="1"/>
      <protection locked="0"/>
    </xf>
    <xf numFmtId="0" fontId="39" fillId="0" borderId="46" xfId="0" applyFont="1" applyFill="1" applyBorder="1" applyAlignment="1" applyProtection="1">
      <alignment horizontal="left" vertical="center" shrinkToFit="1"/>
      <protection locked="0"/>
    </xf>
    <xf numFmtId="0" fontId="19" fillId="3" borderId="32" xfId="0" applyFont="1" applyFill="1" applyBorder="1" applyAlignment="1" applyProtection="1">
      <alignment horizontal="left" vertical="center"/>
      <protection locked="0"/>
    </xf>
    <xf numFmtId="0" fontId="19" fillId="3" borderId="33" xfId="0" applyFont="1" applyFill="1" applyBorder="1" applyAlignment="1" applyProtection="1">
      <alignment horizontal="left" vertical="center"/>
      <protection locked="0"/>
    </xf>
    <xf numFmtId="0" fontId="19" fillId="3" borderId="34" xfId="0" applyFont="1" applyFill="1" applyBorder="1" applyAlignment="1" applyProtection="1">
      <alignment horizontal="left" vertical="center"/>
      <protection locked="0"/>
    </xf>
    <xf numFmtId="0" fontId="19" fillId="2" borderId="32" xfId="0" applyFont="1" applyFill="1" applyBorder="1" applyAlignment="1" applyProtection="1">
      <alignment vertical="center" shrinkToFit="1"/>
      <protection locked="0"/>
    </xf>
    <xf numFmtId="0" fontId="19" fillId="2" borderId="33" xfId="0" applyFont="1" applyFill="1" applyBorder="1" applyAlignment="1" applyProtection="1">
      <alignment vertical="center" shrinkToFit="1"/>
      <protection locked="0"/>
    </xf>
    <xf numFmtId="0" fontId="19" fillId="2" borderId="34" xfId="0" applyFont="1" applyFill="1" applyBorder="1" applyAlignment="1" applyProtection="1">
      <alignment vertical="center" shrinkToFit="1"/>
      <protection locked="0"/>
    </xf>
    <xf numFmtId="184" fontId="35" fillId="2" borderId="32" xfId="0" applyNumberFormat="1" applyFont="1" applyFill="1" applyBorder="1" applyAlignment="1" applyProtection="1">
      <alignment vertical="center"/>
      <protection locked="0"/>
    </xf>
    <xf numFmtId="184" fontId="35" fillId="2" borderId="33" xfId="0" applyNumberFormat="1" applyFont="1" applyFill="1" applyBorder="1" applyAlignment="1" applyProtection="1">
      <alignment vertical="center"/>
      <protection locked="0"/>
    </xf>
    <xf numFmtId="184" fontId="35" fillId="2" borderId="34" xfId="0" applyNumberFormat="1" applyFont="1" applyFill="1" applyBorder="1" applyAlignment="1" applyProtection="1">
      <alignment vertical="center"/>
      <protection locked="0"/>
    </xf>
    <xf numFmtId="0" fontId="19" fillId="2" borderId="30" xfId="0" applyFont="1" applyFill="1" applyBorder="1" applyAlignment="1" applyProtection="1">
      <alignment vertical="center" shrinkToFit="1"/>
      <protection locked="0"/>
    </xf>
    <xf numFmtId="0" fontId="26" fillId="2" borderId="30" xfId="0" applyFont="1" applyFill="1" applyBorder="1" applyAlignment="1" applyProtection="1">
      <alignment vertical="center" shrinkToFit="1"/>
      <protection locked="0"/>
    </xf>
    <xf numFmtId="184" fontId="35" fillId="2" borderId="30" xfId="0" applyNumberFormat="1" applyFont="1" applyFill="1" applyBorder="1" applyAlignment="1" applyProtection="1">
      <alignment vertical="center"/>
      <protection locked="0"/>
    </xf>
    <xf numFmtId="184" fontId="36" fillId="2" borderId="30" xfId="0" applyNumberFormat="1" applyFont="1" applyFill="1" applyBorder="1" applyAlignment="1" applyProtection="1">
      <alignment vertical="center"/>
      <protection locked="0"/>
    </xf>
    <xf numFmtId="184" fontId="19" fillId="2" borderId="32" xfId="0" applyNumberFormat="1" applyFont="1" applyFill="1" applyBorder="1" applyAlignment="1" applyProtection="1">
      <alignment vertical="center"/>
      <protection locked="0"/>
    </xf>
    <xf numFmtId="184" fontId="19" fillId="2" borderId="33" xfId="0" applyNumberFormat="1" applyFont="1" applyFill="1" applyBorder="1" applyAlignment="1" applyProtection="1">
      <alignment vertical="center"/>
      <protection locked="0"/>
    </xf>
    <xf numFmtId="184" fontId="19" fillId="2" borderId="34" xfId="0" applyNumberFormat="1" applyFont="1" applyFill="1" applyBorder="1" applyAlignment="1" applyProtection="1">
      <alignment vertical="center"/>
      <protection locked="0"/>
    </xf>
    <xf numFmtId="0" fontId="27" fillId="2" borderId="32" xfId="0" applyFont="1" applyFill="1" applyBorder="1" applyAlignment="1" applyProtection="1">
      <alignment horizontal="center" vertical="center" shrinkToFit="1"/>
      <protection locked="0"/>
    </xf>
    <xf numFmtId="0" fontId="27" fillId="2" borderId="33" xfId="0" applyFont="1" applyFill="1" applyBorder="1" applyAlignment="1" applyProtection="1">
      <alignment vertical="center" shrinkToFit="1"/>
      <protection locked="0"/>
    </xf>
    <xf numFmtId="0" fontId="27" fillId="2" borderId="34" xfId="0" applyFont="1" applyFill="1" applyBorder="1" applyAlignment="1" applyProtection="1">
      <alignment vertical="center" shrinkToFit="1"/>
      <protection locked="0"/>
    </xf>
    <xf numFmtId="184" fontId="19" fillId="2" borderId="30" xfId="0" applyNumberFormat="1" applyFont="1" applyFill="1" applyBorder="1" applyAlignment="1" applyProtection="1">
      <alignment vertical="center"/>
      <protection locked="0"/>
    </xf>
    <xf numFmtId="184" fontId="26" fillId="2" borderId="30" xfId="0" applyNumberFormat="1" applyFont="1" applyFill="1" applyBorder="1" applyAlignment="1" applyProtection="1">
      <alignment vertical="center"/>
      <protection locked="0"/>
    </xf>
    <xf numFmtId="0" fontId="19" fillId="3" borderId="35" xfId="0" applyFont="1" applyFill="1" applyBorder="1" applyAlignment="1" applyProtection="1">
      <alignment horizontal="left" vertical="center"/>
      <protection locked="0"/>
    </xf>
    <xf numFmtId="0" fontId="26" fillId="3" borderId="36" xfId="0" applyFont="1" applyFill="1" applyBorder="1" applyAlignment="1" applyProtection="1">
      <alignment horizontal="left" vertical="center"/>
      <protection locked="0"/>
    </xf>
    <xf numFmtId="0" fontId="26" fillId="3" borderId="37" xfId="0" applyFont="1" applyFill="1" applyBorder="1" applyAlignment="1" applyProtection="1">
      <alignment horizontal="left" vertical="center"/>
      <protection locked="0"/>
    </xf>
    <xf numFmtId="0" fontId="19" fillId="2" borderId="21" xfId="0" applyFont="1" applyFill="1" applyBorder="1" applyAlignment="1" applyProtection="1">
      <alignment vertical="center" shrinkToFit="1"/>
      <protection locked="0"/>
    </xf>
    <xf numFmtId="0" fontId="26" fillId="2" borderId="21" xfId="0" applyFont="1" applyFill="1" applyBorder="1" applyAlignment="1" applyProtection="1">
      <alignment vertical="center" shrinkToFit="1"/>
      <protection locked="0"/>
    </xf>
    <xf numFmtId="184" fontId="19" fillId="2" borderId="21" xfId="0" applyNumberFormat="1" applyFont="1" applyFill="1" applyBorder="1" applyAlignment="1" applyProtection="1">
      <alignment vertical="center"/>
      <protection locked="0"/>
    </xf>
    <xf numFmtId="184" fontId="26" fillId="2" borderId="21" xfId="0" applyNumberFormat="1" applyFont="1" applyFill="1" applyBorder="1" applyAlignment="1" applyProtection="1">
      <alignment vertical="center"/>
      <protection locked="0"/>
    </xf>
    <xf numFmtId="0" fontId="27" fillId="2" borderId="35" xfId="0" applyFont="1" applyFill="1" applyBorder="1" applyAlignment="1" applyProtection="1">
      <alignment horizontal="center" vertical="center" shrinkToFit="1"/>
      <protection locked="0"/>
    </xf>
    <xf numFmtId="0" fontId="27" fillId="2" borderId="36" xfId="0" applyFont="1" applyFill="1" applyBorder="1" applyAlignment="1" applyProtection="1">
      <alignment vertical="center" shrinkToFit="1"/>
      <protection locked="0"/>
    </xf>
    <xf numFmtId="0" fontId="27" fillId="2" borderId="37" xfId="0" applyFont="1" applyFill="1" applyBorder="1" applyAlignment="1" applyProtection="1">
      <alignment vertical="center" shrinkToFit="1"/>
      <protection locked="0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vertical="center"/>
    </xf>
    <xf numFmtId="0" fontId="48" fillId="0" borderId="12" xfId="0" applyFont="1" applyBorder="1" applyAlignment="1">
      <alignment vertical="center" textRotation="255"/>
    </xf>
    <xf numFmtId="0" fontId="27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85" fontId="27" fillId="0" borderId="12" xfId="0" applyNumberFormat="1" applyFont="1" applyBorder="1" applyAlignment="1">
      <alignment vertical="center"/>
    </xf>
    <xf numFmtId="185" fontId="26" fillId="0" borderId="12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82" fontId="2" fillId="0" borderId="12" xfId="0" applyNumberFormat="1" applyFont="1" applyBorder="1" applyAlignment="1">
      <alignment vertical="center"/>
    </xf>
    <xf numFmtId="182" fontId="6" fillId="0" borderId="12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4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185" fontId="27" fillId="0" borderId="31" xfId="0" applyNumberFormat="1" applyFont="1" applyFill="1" applyBorder="1" applyAlignment="1">
      <alignment horizontal="right" vertical="center"/>
    </xf>
    <xf numFmtId="185" fontId="39" fillId="0" borderId="12" xfId="0" applyNumberFormat="1" applyFont="1" applyFill="1" applyBorder="1" applyAlignment="1" applyProtection="1">
      <alignment horizontal="right" vertical="center"/>
    </xf>
    <xf numFmtId="185" fontId="27" fillId="0" borderId="12" xfId="0" applyNumberFormat="1" applyFont="1" applyFill="1" applyBorder="1" applyAlignment="1" applyProtection="1">
      <alignment horizontal="right" vertical="center"/>
    </xf>
    <xf numFmtId="185" fontId="39" fillId="0" borderId="31" xfId="0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99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66679</xdr:colOff>
      <xdr:row>42</xdr:row>
      <xdr:rowOff>95250</xdr:rowOff>
    </xdr:from>
    <xdr:to>
      <xdr:col>32</xdr:col>
      <xdr:colOff>105219</xdr:colOff>
      <xdr:row>47</xdr:row>
      <xdr:rowOff>38097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467354" y="9163050"/>
          <a:ext cx="1038665" cy="1038222"/>
          <a:chOff x="5526881" y="8953500"/>
          <a:chExt cx="914400" cy="914400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526881" y="8953500"/>
            <a:ext cx="914400" cy="914400"/>
          </a:xfrm>
          <a:prstGeom prst="ellipse">
            <a:avLst/>
          </a:prstGeom>
          <a:noFill/>
          <a:ln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5572023" y="9003757"/>
            <a:ext cx="866775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>
                <a:latin typeface="ＭＳ 明朝" panose="02020609040205080304" pitchFamily="17" charset="-128"/>
                <a:ea typeface="ＭＳ 明朝" panose="02020609040205080304" pitchFamily="17" charset="-128"/>
              </a:rPr>
              <a:t>受付処理印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41</xdr:row>
      <xdr:rowOff>19050</xdr:rowOff>
    </xdr:from>
    <xdr:to>
      <xdr:col>13</xdr:col>
      <xdr:colOff>38100</xdr:colOff>
      <xdr:row>41</xdr:row>
      <xdr:rowOff>180975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95550" y="9001125"/>
          <a:ext cx="142875" cy="161925"/>
        </a:xfrm>
        <a:prstGeom prst="leftArrow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B64"/>
  <sheetViews>
    <sheetView view="pageBreakPreview" topLeftCell="A31" zoomScaleNormal="98" zoomScaleSheetLayoutView="100" workbookViewId="0">
      <selection activeCell="B14" sqref="B14"/>
    </sheetView>
  </sheetViews>
  <sheetFormatPr defaultRowHeight="18.75" x14ac:dyDescent="0.4"/>
  <cols>
    <col min="1" max="1" width="2.875" customWidth="1"/>
    <col min="2" max="2" width="28.875" customWidth="1"/>
    <col min="3" max="3" width="5.375" customWidth="1"/>
    <col min="4" max="4" width="4.625" customWidth="1"/>
    <col min="5" max="5" width="3.25" customWidth="1"/>
    <col min="6" max="6" width="5" customWidth="1"/>
    <col min="7" max="7" width="2.875" customWidth="1"/>
    <col min="8" max="8" width="4.625" customWidth="1"/>
    <col min="9" max="9" width="3" customWidth="1"/>
    <col min="10" max="10" width="3.625" customWidth="1"/>
    <col min="11" max="11" width="4.75" customWidth="1"/>
    <col min="12" max="12" width="4.875" customWidth="1"/>
    <col min="13" max="13" width="3.75" customWidth="1"/>
    <col min="14" max="14" width="4.125" customWidth="1"/>
    <col min="15" max="15" width="3" customWidth="1"/>
    <col min="16" max="16" width="3.875" customWidth="1"/>
    <col min="17" max="17" width="3" customWidth="1"/>
  </cols>
  <sheetData>
    <row r="1" spans="1:18" x14ac:dyDescent="0.4">
      <c r="A1" s="94"/>
      <c r="B1" s="150"/>
      <c r="C1" s="95" t="s">
        <v>176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</row>
    <row r="2" spans="1:18" x14ac:dyDescent="0.4">
      <c r="A2" s="98"/>
      <c r="B2" s="151" t="s">
        <v>136</v>
      </c>
      <c r="C2" s="81" t="s">
        <v>2</v>
      </c>
      <c r="D2" s="82"/>
      <c r="E2" s="25" t="s">
        <v>5</v>
      </c>
      <c r="F2" s="82"/>
      <c r="G2" s="25" t="s">
        <v>137</v>
      </c>
      <c r="H2" s="82"/>
      <c r="I2" s="25" t="s">
        <v>7</v>
      </c>
      <c r="J2" s="25"/>
      <c r="K2" s="25"/>
      <c r="L2" s="25"/>
      <c r="M2" s="25"/>
      <c r="N2" s="25"/>
      <c r="O2" s="25"/>
      <c r="P2" s="25"/>
      <c r="Q2" s="100"/>
    </row>
    <row r="3" spans="1:18" x14ac:dyDescent="0.4">
      <c r="A3" s="98"/>
      <c r="B3" s="152" t="s">
        <v>138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2"/>
    </row>
    <row r="4" spans="1:18" x14ac:dyDescent="0.4">
      <c r="A4" s="98"/>
      <c r="B4" s="153" t="s">
        <v>139</v>
      </c>
      <c r="C4" s="205" t="s">
        <v>203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</row>
    <row r="5" spans="1:18" x14ac:dyDescent="0.4">
      <c r="A5" s="98"/>
      <c r="B5" s="153" t="s">
        <v>140</v>
      </c>
      <c r="C5" s="205" t="s">
        <v>204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7"/>
      <c r="R5" s="145"/>
    </row>
    <row r="6" spans="1:18" x14ac:dyDescent="0.4">
      <c r="A6" s="98"/>
      <c r="B6" s="153" t="s">
        <v>141</v>
      </c>
      <c r="C6" s="205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7"/>
      <c r="R6" s="145" t="s">
        <v>307</v>
      </c>
    </row>
    <row r="7" spans="1:18" x14ac:dyDescent="0.4">
      <c r="A7" s="98"/>
      <c r="B7" s="153" t="s">
        <v>180</v>
      </c>
      <c r="C7" s="208" t="s">
        <v>308</v>
      </c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10"/>
    </row>
    <row r="8" spans="1:18" x14ac:dyDescent="0.4">
      <c r="A8" s="98"/>
      <c r="B8" s="152" t="s">
        <v>18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4"/>
    </row>
    <row r="9" spans="1:18" x14ac:dyDescent="0.4">
      <c r="A9" s="98"/>
      <c r="B9" s="153" t="s">
        <v>139</v>
      </c>
      <c r="C9" s="205" t="s">
        <v>205</v>
      </c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7"/>
    </row>
    <row r="10" spans="1:18" x14ac:dyDescent="0.4">
      <c r="A10" s="98"/>
      <c r="B10" s="153" t="s">
        <v>140</v>
      </c>
      <c r="C10" s="205" t="s">
        <v>206</v>
      </c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7"/>
      <c r="R10" s="145"/>
    </row>
    <row r="11" spans="1:18" x14ac:dyDescent="0.4">
      <c r="A11" s="98"/>
      <c r="B11" s="153" t="s">
        <v>141</v>
      </c>
      <c r="C11" s="205" t="s">
        <v>207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7"/>
      <c r="R11" s="145"/>
    </row>
    <row r="12" spans="1:18" x14ac:dyDescent="0.4">
      <c r="A12" s="98"/>
      <c r="B12" s="153" t="s">
        <v>180</v>
      </c>
      <c r="C12" s="211" t="s">
        <v>208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x14ac:dyDescent="0.4">
      <c r="A13" s="98"/>
      <c r="B13" s="152" t="s">
        <v>189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</row>
    <row r="14" spans="1:18" x14ac:dyDescent="0.4">
      <c r="A14" s="98"/>
      <c r="B14" s="153" t="s">
        <v>188</v>
      </c>
      <c r="C14" s="206" t="s">
        <v>209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7"/>
    </row>
    <row r="15" spans="1:18" x14ac:dyDescent="0.4">
      <c r="A15" s="98"/>
      <c r="B15" s="154" t="s">
        <v>195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105"/>
    </row>
    <row r="16" spans="1:18" x14ac:dyDescent="0.4">
      <c r="A16" s="98"/>
      <c r="B16" s="153" t="s">
        <v>142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5"/>
      <c r="R16" t="s">
        <v>300</v>
      </c>
    </row>
    <row r="17" spans="1:18" x14ac:dyDescent="0.4">
      <c r="A17" s="98"/>
      <c r="B17" s="153" t="s">
        <v>145</v>
      </c>
      <c r="C17" s="206" t="s">
        <v>210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7"/>
    </row>
    <row r="18" spans="1:18" x14ac:dyDescent="0.4">
      <c r="A18" s="98"/>
      <c r="B18" s="153" t="s">
        <v>146</v>
      </c>
      <c r="C18" s="134" t="s">
        <v>147</v>
      </c>
      <c r="D18" s="77" t="s">
        <v>211</v>
      </c>
      <c r="E18" s="134" t="s">
        <v>148</v>
      </c>
      <c r="F18" s="77" t="s">
        <v>212</v>
      </c>
      <c r="G18" s="134" t="s">
        <v>149</v>
      </c>
      <c r="H18" s="77" t="s">
        <v>202</v>
      </c>
      <c r="I18" s="134" t="s">
        <v>150</v>
      </c>
      <c r="J18" s="134" t="s">
        <v>151</v>
      </c>
      <c r="K18" s="134" t="s">
        <v>147</v>
      </c>
      <c r="L18" s="77" t="s">
        <v>213</v>
      </c>
      <c r="M18" s="134" t="s">
        <v>148</v>
      </c>
      <c r="N18" s="77" t="s">
        <v>214</v>
      </c>
      <c r="O18" s="134" t="s">
        <v>149</v>
      </c>
      <c r="P18" s="77" t="s">
        <v>101</v>
      </c>
      <c r="Q18" s="106" t="s">
        <v>150</v>
      </c>
    </row>
    <row r="19" spans="1:18" x14ac:dyDescent="0.4">
      <c r="A19" s="98"/>
      <c r="B19" s="153" t="s">
        <v>152</v>
      </c>
      <c r="C19" s="205" t="s">
        <v>215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7"/>
    </row>
    <row r="20" spans="1:18" x14ac:dyDescent="0.4">
      <c r="A20" s="98"/>
      <c r="B20" s="154" t="s">
        <v>178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8"/>
    </row>
    <row r="21" spans="1:18" x14ac:dyDescent="0.4">
      <c r="A21" s="98"/>
      <c r="B21" s="153" t="s">
        <v>153</v>
      </c>
      <c r="C21" s="218"/>
      <c r="D21" s="219"/>
      <c r="E21" s="219"/>
      <c r="F21" s="25" t="s">
        <v>172</v>
      </c>
      <c r="G21" s="25"/>
      <c r="H21" s="25"/>
      <c r="I21" s="25"/>
      <c r="J21" s="25"/>
      <c r="K21" s="216"/>
      <c r="L21" s="216"/>
      <c r="M21" s="216"/>
      <c r="N21" s="216"/>
      <c r="O21" s="216"/>
      <c r="P21" s="216"/>
      <c r="Q21" s="217"/>
    </row>
    <row r="22" spans="1:18" x14ac:dyDescent="0.4">
      <c r="A22" s="98"/>
      <c r="B22" s="153" t="s">
        <v>252</v>
      </c>
      <c r="C22" s="218">
        <v>0</v>
      </c>
      <c r="D22" s="219"/>
      <c r="E22" s="219"/>
      <c r="F22" s="25" t="s">
        <v>172</v>
      </c>
      <c r="G22" s="222" t="s">
        <v>217</v>
      </c>
      <c r="H22" s="222"/>
      <c r="I22" s="222"/>
      <c r="J22" s="222"/>
      <c r="K22" s="222"/>
      <c r="L22" s="222"/>
      <c r="M22" s="222"/>
      <c r="N22" s="222"/>
      <c r="O22" s="222"/>
      <c r="P22" s="222"/>
      <c r="Q22" s="223"/>
    </row>
    <row r="23" spans="1:18" x14ac:dyDescent="0.4">
      <c r="A23" s="98"/>
      <c r="B23" s="153" t="s">
        <v>253</v>
      </c>
      <c r="C23" s="220">
        <f>C21-C22</f>
        <v>0</v>
      </c>
      <c r="D23" s="221"/>
      <c r="E23" s="221"/>
      <c r="F23" s="25" t="s">
        <v>173</v>
      </c>
      <c r="G23" s="25"/>
      <c r="H23" s="25"/>
      <c r="I23" s="25"/>
      <c r="J23" s="25"/>
      <c r="K23" s="216"/>
      <c r="L23" s="216"/>
      <c r="M23" s="216"/>
      <c r="N23" s="216"/>
      <c r="O23" s="216"/>
      <c r="P23" s="216"/>
      <c r="Q23" s="217"/>
    </row>
    <row r="24" spans="1:18" x14ac:dyDescent="0.4">
      <c r="A24" s="98"/>
      <c r="B24" s="153" t="s">
        <v>154</v>
      </c>
      <c r="C24" s="22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5"/>
      <c r="R24" t="s">
        <v>300</v>
      </c>
    </row>
    <row r="25" spans="1:18" x14ac:dyDescent="0.4">
      <c r="A25" s="98"/>
      <c r="B25" s="153" t="s">
        <v>168</v>
      </c>
      <c r="C25" s="225" t="s">
        <v>201</v>
      </c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7"/>
    </row>
    <row r="26" spans="1:18" x14ac:dyDescent="0.4">
      <c r="A26" s="98"/>
      <c r="B26" s="154" t="s">
        <v>194</v>
      </c>
      <c r="C26" s="109"/>
      <c r="D26" s="109"/>
      <c r="E26" s="109"/>
      <c r="F26" s="109"/>
      <c r="G26" s="109"/>
      <c r="H26" s="109"/>
      <c r="I26" s="109"/>
      <c r="J26" s="109"/>
      <c r="K26" s="84"/>
      <c r="L26" s="84"/>
      <c r="M26" s="84"/>
      <c r="N26" s="84"/>
      <c r="O26" s="84"/>
      <c r="P26" s="84"/>
      <c r="Q26" s="110"/>
    </row>
    <row r="27" spans="1:18" x14ac:dyDescent="0.4">
      <c r="A27" s="98"/>
      <c r="B27" s="153" t="s">
        <v>235</v>
      </c>
      <c r="C27" s="224" t="s">
        <v>65</v>
      </c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5"/>
      <c r="R27" t="s">
        <v>300</v>
      </c>
    </row>
    <row r="28" spans="1:18" x14ac:dyDescent="0.4">
      <c r="A28" s="98"/>
      <c r="B28" s="153" t="s">
        <v>157</v>
      </c>
      <c r="C28" s="224"/>
      <c r="D28" s="214"/>
      <c r="E28" s="214"/>
      <c r="F28" s="214"/>
      <c r="G28" s="214"/>
      <c r="H28" s="214"/>
      <c r="I28" s="214"/>
      <c r="J28" s="214"/>
      <c r="K28" s="243" t="s">
        <v>200</v>
      </c>
      <c r="L28" s="243"/>
      <c r="M28" s="243"/>
      <c r="N28" s="243"/>
      <c r="O28" s="243"/>
      <c r="P28" s="243"/>
      <c r="Q28" s="244"/>
      <c r="R28" t="s">
        <v>300</v>
      </c>
    </row>
    <row r="29" spans="1:18" x14ac:dyDescent="0.4">
      <c r="A29" s="98"/>
      <c r="B29" s="153" t="s">
        <v>161</v>
      </c>
      <c r="C29" s="252"/>
      <c r="D29" s="253"/>
      <c r="E29" s="253"/>
      <c r="F29" s="253"/>
      <c r="G29" s="253"/>
      <c r="H29" s="253"/>
      <c r="I29" s="253"/>
      <c r="J29" s="253"/>
      <c r="K29" s="243" t="s">
        <v>198</v>
      </c>
      <c r="L29" s="243"/>
      <c r="M29" s="243"/>
      <c r="N29" s="243"/>
      <c r="O29" s="243"/>
      <c r="P29" s="243"/>
      <c r="Q29" s="244"/>
      <c r="R29" t="s">
        <v>300</v>
      </c>
    </row>
    <row r="30" spans="1:18" x14ac:dyDescent="0.4">
      <c r="A30" s="98"/>
      <c r="B30" s="153" t="s">
        <v>158</v>
      </c>
      <c r="C30" s="218"/>
      <c r="D30" s="219"/>
      <c r="E30" s="219"/>
      <c r="F30" s="25" t="s">
        <v>173</v>
      </c>
      <c r="G30" s="25"/>
      <c r="H30" s="25"/>
      <c r="I30" s="25"/>
      <c r="J30" s="25"/>
      <c r="K30" s="216"/>
      <c r="L30" s="232"/>
      <c r="M30" s="232"/>
      <c r="N30" s="232"/>
      <c r="O30" s="232"/>
      <c r="P30" s="232"/>
      <c r="Q30" s="217"/>
    </row>
    <row r="31" spans="1:18" x14ac:dyDescent="0.4">
      <c r="A31" s="98"/>
      <c r="B31" s="155" t="str">
        <f>IF(AND(C27="市街化調整区域"),"　うち，課税地目が「山林」の面積","　うち，課税地目が「田・畑・山林」の面積")</f>
        <v>　うち，課税地目が「田・畑・山林」の面積</v>
      </c>
      <c r="C31" s="218"/>
      <c r="D31" s="219"/>
      <c r="E31" s="219"/>
      <c r="F31" s="25" t="s">
        <v>172</v>
      </c>
      <c r="G31" s="25"/>
      <c r="H31" s="25"/>
      <c r="I31" s="25"/>
      <c r="J31" s="25"/>
      <c r="K31" s="216"/>
      <c r="L31" s="216"/>
      <c r="M31" s="216"/>
      <c r="N31" s="216"/>
      <c r="O31" s="216"/>
      <c r="P31" s="216"/>
      <c r="Q31" s="217"/>
    </row>
    <row r="32" spans="1:18" x14ac:dyDescent="0.4">
      <c r="A32" s="98"/>
      <c r="B32" s="156" t="s">
        <v>236</v>
      </c>
      <c r="C32" s="247" t="str">
        <f>C27</f>
        <v>市街化区域</v>
      </c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9"/>
    </row>
    <row r="33" spans="1:20" x14ac:dyDescent="0.4">
      <c r="A33" s="98"/>
      <c r="B33" s="157" t="s">
        <v>159</v>
      </c>
      <c r="C33" s="224"/>
      <c r="D33" s="214"/>
      <c r="E33" s="214"/>
      <c r="F33" s="214"/>
      <c r="G33" s="214"/>
      <c r="H33" s="214"/>
      <c r="I33" s="214"/>
      <c r="J33" s="214"/>
      <c r="K33" s="243" t="s">
        <v>200</v>
      </c>
      <c r="L33" s="243"/>
      <c r="M33" s="243"/>
      <c r="N33" s="243"/>
      <c r="O33" s="243"/>
      <c r="P33" s="243"/>
      <c r="Q33" s="244"/>
      <c r="R33" t="s">
        <v>300</v>
      </c>
    </row>
    <row r="34" spans="1:20" x14ac:dyDescent="0.4">
      <c r="A34" s="98"/>
      <c r="B34" s="157" t="s">
        <v>162</v>
      </c>
      <c r="C34" s="252"/>
      <c r="D34" s="253"/>
      <c r="E34" s="253"/>
      <c r="F34" s="253"/>
      <c r="G34" s="253"/>
      <c r="H34" s="253"/>
      <c r="I34" s="253"/>
      <c r="J34" s="253"/>
      <c r="K34" s="243" t="s">
        <v>198</v>
      </c>
      <c r="L34" s="243"/>
      <c r="M34" s="243"/>
      <c r="N34" s="243"/>
      <c r="O34" s="243"/>
      <c r="P34" s="243"/>
      <c r="Q34" s="244"/>
      <c r="R34" t="s">
        <v>300</v>
      </c>
    </row>
    <row r="35" spans="1:20" x14ac:dyDescent="0.4">
      <c r="A35" s="98"/>
      <c r="B35" s="157" t="s">
        <v>160</v>
      </c>
      <c r="C35" s="220">
        <f>C23-C30</f>
        <v>0</v>
      </c>
      <c r="D35" s="221"/>
      <c r="E35" s="221"/>
      <c r="F35" s="25" t="s">
        <v>173</v>
      </c>
      <c r="G35" s="25"/>
      <c r="H35" s="25"/>
      <c r="I35" s="25"/>
      <c r="J35" s="25"/>
      <c r="K35" s="216"/>
      <c r="L35" s="232"/>
      <c r="M35" s="232"/>
      <c r="N35" s="232"/>
      <c r="O35" s="232"/>
      <c r="P35" s="232"/>
      <c r="Q35" s="217"/>
      <c r="T35" s="78"/>
    </row>
    <row r="36" spans="1:20" x14ac:dyDescent="0.4">
      <c r="A36" s="98"/>
      <c r="B36" s="156" t="str">
        <f>IF(AND(C27="市街化調整区域"),"　うち，課税地目が「山林」の面積","　うち，課税地目が「田・畑・山林」の面積")</f>
        <v>　うち，課税地目が「田・畑・山林」の面積</v>
      </c>
      <c r="C36" s="218"/>
      <c r="D36" s="219"/>
      <c r="E36" s="219"/>
      <c r="F36" s="25" t="s">
        <v>172</v>
      </c>
      <c r="G36" s="25"/>
      <c r="H36" s="25"/>
      <c r="I36" s="25"/>
      <c r="J36" s="25"/>
      <c r="K36" s="216"/>
      <c r="L36" s="216"/>
      <c r="M36" s="216"/>
      <c r="N36" s="216"/>
      <c r="O36" s="216"/>
      <c r="P36" s="216"/>
      <c r="Q36" s="217"/>
    </row>
    <row r="37" spans="1:20" x14ac:dyDescent="0.4">
      <c r="A37" s="98"/>
      <c r="B37" s="158" t="s">
        <v>278</v>
      </c>
      <c r="C37" s="84"/>
      <c r="D37" s="85"/>
      <c r="E37" s="85"/>
      <c r="F37" s="85"/>
      <c r="G37" s="85"/>
      <c r="H37" s="84"/>
      <c r="I37" s="84"/>
      <c r="J37" s="84"/>
      <c r="K37" s="84"/>
      <c r="L37" s="84"/>
      <c r="M37" s="84"/>
      <c r="N37" s="84"/>
      <c r="O37" s="250"/>
      <c r="P37" s="250"/>
      <c r="Q37" s="251"/>
    </row>
    <row r="38" spans="1:20" x14ac:dyDescent="0.4">
      <c r="A38" s="98"/>
      <c r="B38" s="159" t="s">
        <v>177</v>
      </c>
      <c r="C38" s="218"/>
      <c r="D38" s="219"/>
      <c r="E38" s="219"/>
      <c r="F38" s="28" t="s">
        <v>173</v>
      </c>
      <c r="G38" s="27"/>
      <c r="H38" s="25"/>
      <c r="I38" s="25"/>
      <c r="J38" s="25"/>
      <c r="K38" s="216"/>
      <c r="L38" s="216"/>
      <c r="M38" s="216"/>
      <c r="N38" s="216"/>
      <c r="O38" s="216"/>
      <c r="P38" s="216"/>
      <c r="Q38" s="217"/>
    </row>
    <row r="39" spans="1:20" x14ac:dyDescent="0.4">
      <c r="A39" s="98"/>
      <c r="B39" s="153" t="s">
        <v>233</v>
      </c>
      <c r="C39" s="218">
        <v>0</v>
      </c>
      <c r="D39" s="219"/>
      <c r="E39" s="219"/>
      <c r="F39" s="25" t="s">
        <v>173</v>
      </c>
      <c r="G39" s="25"/>
      <c r="H39" s="25"/>
      <c r="I39" s="25"/>
      <c r="J39" s="25"/>
      <c r="K39" s="216"/>
      <c r="L39" s="216"/>
      <c r="M39" s="216"/>
      <c r="N39" s="216"/>
      <c r="O39" s="216"/>
      <c r="P39" s="216"/>
      <c r="Q39" s="217"/>
    </row>
    <row r="40" spans="1:20" x14ac:dyDescent="0.4">
      <c r="A40" s="98"/>
      <c r="B40" s="153" t="s">
        <v>234</v>
      </c>
      <c r="C40" s="218">
        <v>0</v>
      </c>
      <c r="D40" s="219"/>
      <c r="E40" s="219"/>
      <c r="F40" s="25" t="s">
        <v>172</v>
      </c>
      <c r="G40" s="25"/>
      <c r="H40" s="25"/>
      <c r="I40" s="25"/>
      <c r="J40" s="25"/>
      <c r="K40" s="216"/>
      <c r="L40" s="216"/>
      <c r="M40" s="216"/>
      <c r="N40" s="216"/>
      <c r="O40" s="216"/>
      <c r="P40" s="216"/>
      <c r="Q40" s="217"/>
    </row>
    <row r="41" spans="1:20" x14ac:dyDescent="0.4">
      <c r="A41" s="98"/>
      <c r="B41" s="245" t="s">
        <v>179</v>
      </c>
      <c r="C41" s="236" t="s">
        <v>155</v>
      </c>
      <c r="D41" s="237"/>
      <c r="E41" s="238" t="s">
        <v>199</v>
      </c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9"/>
    </row>
    <row r="42" spans="1:20" x14ac:dyDescent="0.4">
      <c r="A42" s="98"/>
      <c r="B42" s="246"/>
      <c r="C42" s="26" t="s">
        <v>156</v>
      </c>
      <c r="D42" s="219"/>
      <c r="E42" s="219"/>
      <c r="F42" s="219"/>
      <c r="G42" s="219"/>
      <c r="H42" s="25" t="s">
        <v>173</v>
      </c>
      <c r="I42" s="25"/>
      <c r="J42" s="25"/>
      <c r="K42" s="233"/>
      <c r="L42" s="234"/>
      <c r="M42" s="234"/>
      <c r="N42" s="234"/>
      <c r="O42" s="234"/>
      <c r="P42" s="234"/>
      <c r="Q42" s="235"/>
    </row>
    <row r="43" spans="1:20" x14ac:dyDescent="0.4">
      <c r="A43" s="98"/>
      <c r="B43" s="152" t="s">
        <v>277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110"/>
    </row>
    <row r="44" spans="1:20" x14ac:dyDescent="0.4">
      <c r="A44" s="98"/>
      <c r="B44" s="153" t="s">
        <v>85</v>
      </c>
      <c r="C44" s="228"/>
      <c r="D44" s="229"/>
      <c r="E44" s="229"/>
      <c r="F44" s="25" t="s">
        <v>174</v>
      </c>
      <c r="G44" s="233"/>
      <c r="H44" s="234"/>
      <c r="I44" s="234"/>
      <c r="J44" s="234"/>
      <c r="K44" s="234"/>
      <c r="L44" s="234"/>
      <c r="M44" s="234"/>
      <c r="N44" s="234"/>
      <c r="O44" s="234"/>
      <c r="P44" s="234"/>
      <c r="Q44" s="235"/>
    </row>
    <row r="45" spans="1:20" ht="19.5" thickBot="1" x14ac:dyDescent="0.45">
      <c r="A45" s="111"/>
      <c r="B45" s="160" t="s">
        <v>171</v>
      </c>
      <c r="C45" s="230"/>
      <c r="D45" s="231"/>
      <c r="E45" s="231"/>
      <c r="F45" s="112" t="s">
        <v>175</v>
      </c>
      <c r="G45" s="240"/>
      <c r="H45" s="241"/>
      <c r="I45" s="241"/>
      <c r="J45" s="241"/>
      <c r="K45" s="241"/>
      <c r="L45" s="241"/>
      <c r="M45" s="241"/>
      <c r="N45" s="241"/>
      <c r="O45" s="241"/>
      <c r="P45" s="241"/>
      <c r="Q45" s="242"/>
    </row>
    <row r="46" spans="1:20" ht="19.5" thickBot="1" x14ac:dyDescent="0.45">
      <c r="A46" s="98"/>
      <c r="B46" s="152" t="s">
        <v>275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110"/>
    </row>
    <row r="47" spans="1:20" x14ac:dyDescent="0.4">
      <c r="A47" s="98"/>
      <c r="B47" s="265" t="s">
        <v>290</v>
      </c>
      <c r="C47" s="182" t="s">
        <v>254</v>
      </c>
      <c r="D47" s="183" t="e">
        <f>【入力・印刷】植栽計画内訳!AB11</f>
        <v>#N/A</v>
      </c>
      <c r="E47" s="184" t="s">
        <v>257</v>
      </c>
      <c r="F47" s="271" t="s">
        <v>302</v>
      </c>
      <c r="G47" s="272"/>
      <c r="H47" s="273"/>
      <c r="I47" s="268" t="s">
        <v>254</v>
      </c>
      <c r="J47" s="268"/>
      <c r="K47" s="256">
        <v>0</v>
      </c>
      <c r="L47" s="257"/>
      <c r="M47" s="258"/>
      <c r="N47" s="179" t="s">
        <v>257</v>
      </c>
      <c r="O47" s="177" t="e">
        <f>IF(K47&gt;=D47,"可","否")</f>
        <v>#N/A</v>
      </c>
      <c r="P47" s="254" t="e">
        <f>IF(O47="否","換算要","-")</f>
        <v>#N/A</v>
      </c>
      <c r="Q47" s="255"/>
      <c r="R47" s="145" t="s">
        <v>265</v>
      </c>
    </row>
    <row r="48" spans="1:20" ht="19.5" thickBot="1" x14ac:dyDescent="0.45">
      <c r="A48" s="111"/>
      <c r="B48" s="266"/>
      <c r="C48" s="133" t="s">
        <v>255</v>
      </c>
      <c r="D48" s="143" t="e">
        <f>【入力・印刷】植栽計画内訳!AB13</f>
        <v>#N/A</v>
      </c>
      <c r="E48" s="185" t="s">
        <v>257</v>
      </c>
      <c r="F48" s="274"/>
      <c r="G48" s="275"/>
      <c r="H48" s="276"/>
      <c r="I48" s="269" t="s">
        <v>255</v>
      </c>
      <c r="J48" s="269"/>
      <c r="K48" s="259">
        <v>0</v>
      </c>
      <c r="L48" s="260"/>
      <c r="M48" s="261"/>
      <c r="N48" s="180" t="s">
        <v>257</v>
      </c>
      <c r="O48" s="177" t="e">
        <f t="shared" ref="O48:O49" si="0">IF(K48&gt;=D48,"可","否")</f>
        <v>#N/A</v>
      </c>
      <c r="P48" s="254" t="e">
        <f t="shared" ref="P48:P49" si="1">IF(O48="否","換算要","-")</f>
        <v>#N/A</v>
      </c>
      <c r="Q48" s="255"/>
      <c r="R48" s="145" t="s">
        <v>265</v>
      </c>
    </row>
    <row r="49" spans="1:28" x14ac:dyDescent="0.4">
      <c r="A49" s="98"/>
      <c r="B49" s="266"/>
      <c r="C49" s="133" t="s">
        <v>256</v>
      </c>
      <c r="D49" s="143" t="e">
        <f>【入力・印刷】植栽計画内訳!AB15</f>
        <v>#N/A</v>
      </c>
      <c r="E49" s="185" t="s">
        <v>257</v>
      </c>
      <c r="F49" s="274"/>
      <c r="G49" s="275"/>
      <c r="H49" s="276"/>
      <c r="I49" s="269" t="s">
        <v>256</v>
      </c>
      <c r="J49" s="269"/>
      <c r="K49" s="259">
        <v>0</v>
      </c>
      <c r="L49" s="260"/>
      <c r="M49" s="261"/>
      <c r="N49" s="180" t="s">
        <v>257</v>
      </c>
      <c r="O49" s="177" t="e">
        <f t="shared" si="0"/>
        <v>#N/A</v>
      </c>
      <c r="P49" s="254" t="e">
        <f t="shared" si="1"/>
        <v>#N/A</v>
      </c>
      <c r="Q49" s="255"/>
      <c r="R49" s="145" t="s">
        <v>265</v>
      </c>
    </row>
    <row r="50" spans="1:28" ht="19.5" thickBot="1" x14ac:dyDescent="0.45">
      <c r="A50" s="98"/>
      <c r="B50" s="267"/>
      <c r="C50" s="186" t="s">
        <v>258</v>
      </c>
      <c r="D50" s="187" t="s">
        <v>260</v>
      </c>
      <c r="E50" s="188" t="s">
        <v>261</v>
      </c>
      <c r="F50" s="277"/>
      <c r="G50" s="278"/>
      <c r="H50" s="279"/>
      <c r="I50" s="270" t="s">
        <v>272</v>
      </c>
      <c r="J50" s="270"/>
      <c r="K50" s="262">
        <v>0</v>
      </c>
      <c r="L50" s="263"/>
      <c r="M50" s="264"/>
      <c r="N50" s="181" t="s">
        <v>259</v>
      </c>
      <c r="O50" s="178" t="s">
        <v>260</v>
      </c>
      <c r="P50" s="254" t="s">
        <v>262</v>
      </c>
      <c r="Q50" s="255"/>
    </row>
    <row r="51" spans="1:28" x14ac:dyDescent="0.4">
      <c r="A51" s="164"/>
      <c r="B51" s="161" t="s">
        <v>276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3"/>
    </row>
    <row r="52" spans="1:28" x14ac:dyDescent="0.4">
      <c r="A52" s="164"/>
      <c r="B52" s="193" t="s">
        <v>303</v>
      </c>
      <c r="C52" s="280" t="s">
        <v>304</v>
      </c>
      <c r="D52" s="281"/>
      <c r="E52" s="281"/>
      <c r="F52" s="281"/>
      <c r="G52" s="281"/>
      <c r="H52" s="281"/>
      <c r="I52" s="118"/>
      <c r="J52" s="295" t="s">
        <v>292</v>
      </c>
      <c r="K52" s="295"/>
      <c r="L52" s="295"/>
      <c r="M52" s="295"/>
      <c r="N52" s="295"/>
      <c r="O52" s="295"/>
      <c r="P52" s="295"/>
      <c r="Q52" s="296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</row>
    <row r="53" spans="1:28" x14ac:dyDescent="0.4">
      <c r="A53" s="164"/>
      <c r="B53" s="194"/>
      <c r="C53" s="288" t="s">
        <v>254</v>
      </c>
      <c r="D53" s="288"/>
      <c r="E53" s="288" t="s">
        <v>266</v>
      </c>
      <c r="F53" s="288"/>
      <c r="G53" s="288" t="s">
        <v>256</v>
      </c>
      <c r="H53" s="288"/>
      <c r="I53" s="118"/>
      <c r="J53" s="288" t="s">
        <v>254</v>
      </c>
      <c r="K53" s="288"/>
      <c r="L53" s="288" t="s">
        <v>266</v>
      </c>
      <c r="M53" s="288"/>
      <c r="N53" s="288" t="s">
        <v>256</v>
      </c>
      <c r="O53" s="288"/>
      <c r="P53" s="295" t="s">
        <v>272</v>
      </c>
      <c r="Q53" s="296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</row>
    <row r="54" spans="1:28" x14ac:dyDescent="0.4">
      <c r="A54" s="164"/>
      <c r="B54" s="170" t="s">
        <v>301</v>
      </c>
      <c r="C54" s="284">
        <v>0</v>
      </c>
      <c r="D54" s="284"/>
      <c r="E54" s="286"/>
      <c r="F54" s="286"/>
      <c r="G54" s="286"/>
      <c r="H54" s="286"/>
      <c r="I54" s="166" t="s">
        <v>264</v>
      </c>
      <c r="J54" s="282">
        <f>C54*5</f>
        <v>0</v>
      </c>
      <c r="K54" s="282"/>
      <c r="L54" s="291"/>
      <c r="M54" s="291"/>
      <c r="N54" s="291"/>
      <c r="O54" s="291"/>
      <c r="P54" s="297"/>
      <c r="Q54" s="298"/>
      <c r="R54" s="202" t="s">
        <v>309</v>
      </c>
      <c r="S54" s="202"/>
      <c r="T54" s="202"/>
      <c r="U54" s="202"/>
      <c r="V54" s="202"/>
      <c r="W54" s="168"/>
      <c r="X54" s="168"/>
      <c r="Y54" s="168"/>
      <c r="Z54" s="168"/>
      <c r="AA54" s="168"/>
      <c r="AB54" s="168"/>
    </row>
    <row r="55" spans="1:28" x14ac:dyDescent="0.4">
      <c r="A55" s="164"/>
      <c r="B55" s="170" t="s">
        <v>270</v>
      </c>
      <c r="C55" s="284">
        <v>0</v>
      </c>
      <c r="D55" s="284"/>
      <c r="E55" s="286"/>
      <c r="F55" s="286"/>
      <c r="G55" s="286"/>
      <c r="H55" s="286"/>
      <c r="I55" s="166" t="s">
        <v>264</v>
      </c>
      <c r="J55" s="282">
        <f>C55*3</f>
        <v>0</v>
      </c>
      <c r="K55" s="282"/>
      <c r="L55" s="291"/>
      <c r="M55" s="291"/>
      <c r="N55" s="291"/>
      <c r="O55" s="291"/>
      <c r="P55" s="297"/>
      <c r="Q55" s="298"/>
      <c r="R55" s="203" t="s">
        <v>310</v>
      </c>
      <c r="S55" s="204"/>
      <c r="T55" s="204"/>
      <c r="U55" s="204"/>
      <c r="V55" s="204"/>
      <c r="W55" s="204"/>
      <c r="X55" s="99"/>
      <c r="Y55" s="99"/>
      <c r="Z55" s="99"/>
      <c r="AA55" s="99"/>
      <c r="AB55" s="99"/>
    </row>
    <row r="56" spans="1:28" x14ac:dyDescent="0.4">
      <c r="A56" s="164"/>
      <c r="B56" s="169"/>
      <c r="C56" s="289"/>
      <c r="D56" s="289"/>
      <c r="E56" s="289"/>
      <c r="F56" s="289"/>
      <c r="G56" s="289"/>
      <c r="H56" s="289"/>
      <c r="I56" s="144"/>
      <c r="J56" s="290" t="s">
        <v>273</v>
      </c>
      <c r="K56" s="290"/>
      <c r="L56" s="290" t="s">
        <v>273</v>
      </c>
      <c r="M56" s="290"/>
      <c r="N56" s="290" t="s">
        <v>273</v>
      </c>
      <c r="O56" s="290"/>
      <c r="P56" s="290" t="s">
        <v>273</v>
      </c>
      <c r="Q56" s="301"/>
      <c r="R56" s="118"/>
    </row>
    <row r="57" spans="1:28" x14ac:dyDescent="0.4">
      <c r="A57" s="164"/>
      <c r="B57" s="170" t="s">
        <v>280</v>
      </c>
      <c r="C57" s="287"/>
      <c r="D57" s="287"/>
      <c r="E57" s="284"/>
      <c r="F57" s="284"/>
      <c r="G57" s="284"/>
      <c r="H57" s="284"/>
      <c r="I57" s="166" t="s">
        <v>264</v>
      </c>
      <c r="J57" s="291"/>
      <c r="K57" s="291"/>
      <c r="L57" s="282">
        <f>E57*1*3</f>
        <v>0</v>
      </c>
      <c r="M57" s="282"/>
      <c r="N57" s="282">
        <f>G57*3*5</f>
        <v>0</v>
      </c>
      <c r="O57" s="282"/>
      <c r="P57" s="288"/>
      <c r="Q57" s="305"/>
      <c r="R57" s="203" t="s">
        <v>311</v>
      </c>
      <c r="S57" s="204"/>
      <c r="T57" s="204"/>
      <c r="U57" s="204"/>
      <c r="V57" s="204"/>
      <c r="W57" s="204"/>
    </row>
    <row r="58" spans="1:28" x14ac:dyDescent="0.4">
      <c r="A58" s="164"/>
      <c r="B58" s="170" t="s">
        <v>281</v>
      </c>
      <c r="C58" s="284"/>
      <c r="D58" s="284"/>
      <c r="E58" s="287"/>
      <c r="F58" s="287"/>
      <c r="G58" s="284"/>
      <c r="H58" s="284"/>
      <c r="I58" s="166" t="s">
        <v>264</v>
      </c>
      <c r="J58" s="282">
        <f>ROUNDDOWN(C58/3,0)</f>
        <v>0</v>
      </c>
      <c r="K58" s="282"/>
      <c r="L58" s="291"/>
      <c r="M58" s="291"/>
      <c r="N58" s="282">
        <f>G58*5</f>
        <v>0</v>
      </c>
      <c r="O58" s="282"/>
      <c r="P58" s="288"/>
      <c r="Q58" s="305"/>
      <c r="R58" s="203" t="s">
        <v>312</v>
      </c>
      <c r="S58" s="204"/>
      <c r="T58" s="204"/>
      <c r="U58" s="204"/>
      <c r="V58" s="204"/>
      <c r="W58" s="204"/>
    </row>
    <row r="59" spans="1:28" x14ac:dyDescent="0.4">
      <c r="A59" s="164"/>
      <c r="B59" s="170" t="s">
        <v>282</v>
      </c>
      <c r="C59" s="284"/>
      <c r="D59" s="284"/>
      <c r="E59" s="284"/>
      <c r="F59" s="284"/>
      <c r="G59" s="283"/>
      <c r="H59" s="283"/>
      <c r="I59" s="166" t="s">
        <v>264</v>
      </c>
      <c r="J59" s="282">
        <f>ROUNDDOWN(C59/15,0)</f>
        <v>0</v>
      </c>
      <c r="K59" s="282"/>
      <c r="L59" s="282">
        <f>ROUNDDOWN(E59/5,0)</f>
        <v>0</v>
      </c>
      <c r="M59" s="282"/>
      <c r="N59" s="291"/>
      <c r="O59" s="291"/>
      <c r="P59" s="288"/>
      <c r="Q59" s="305"/>
      <c r="R59" s="203" t="s">
        <v>313</v>
      </c>
      <c r="S59" s="204"/>
      <c r="T59" s="204"/>
      <c r="U59" s="204"/>
      <c r="V59" s="204"/>
      <c r="W59" s="204"/>
    </row>
    <row r="60" spans="1:28" x14ac:dyDescent="0.4">
      <c r="A60" s="164"/>
      <c r="B60" s="170" t="s">
        <v>279</v>
      </c>
      <c r="C60" s="284"/>
      <c r="D60" s="284"/>
      <c r="E60" s="284"/>
      <c r="F60" s="284"/>
      <c r="G60" s="284"/>
      <c r="H60" s="284"/>
      <c r="I60" s="166" t="s">
        <v>283</v>
      </c>
      <c r="J60" s="282">
        <f>ROUNDDOWN(C60/15,0)</f>
        <v>0</v>
      </c>
      <c r="K60" s="282"/>
      <c r="L60" s="282">
        <f>ROUNDDOWN(E60/5,0)</f>
        <v>0</v>
      </c>
      <c r="M60" s="282"/>
      <c r="N60" s="282">
        <f>ROUNDDOWN(G60,0)</f>
        <v>0</v>
      </c>
      <c r="O60" s="282"/>
      <c r="P60" s="302">
        <f>K50-(C60+E60+G60)</f>
        <v>0</v>
      </c>
      <c r="Q60" s="303"/>
      <c r="R60" s="203" t="s">
        <v>314</v>
      </c>
      <c r="S60" s="204"/>
      <c r="T60" s="204"/>
      <c r="U60" s="204"/>
      <c r="V60" s="204"/>
      <c r="W60" s="204"/>
    </row>
    <row r="61" spans="1:28" x14ac:dyDescent="0.4">
      <c r="A61" s="164"/>
      <c r="B61" s="169"/>
      <c r="C61" s="171"/>
      <c r="D61" s="171"/>
      <c r="E61" s="171"/>
      <c r="F61" s="171"/>
      <c r="G61" s="171"/>
      <c r="H61" s="171"/>
      <c r="I61" s="172"/>
      <c r="J61" s="285" t="s">
        <v>273</v>
      </c>
      <c r="K61" s="285"/>
      <c r="L61" s="285" t="s">
        <v>273</v>
      </c>
      <c r="M61" s="285"/>
      <c r="N61" s="285" t="s">
        <v>273</v>
      </c>
      <c r="O61" s="285"/>
      <c r="P61" s="285" t="s">
        <v>273</v>
      </c>
      <c r="Q61" s="304"/>
    </row>
    <row r="62" spans="1:28" x14ac:dyDescent="0.4">
      <c r="A62" s="164"/>
      <c r="B62" s="292" t="s">
        <v>295</v>
      </c>
      <c r="C62" s="293"/>
      <c r="D62" s="293"/>
      <c r="E62" s="293"/>
      <c r="F62" s="293"/>
      <c r="G62" s="293"/>
      <c r="H62" s="293"/>
      <c r="I62" s="172" t="s">
        <v>284</v>
      </c>
      <c r="J62" s="310">
        <f>K47-(C54+C55+E57+G57)</f>
        <v>0</v>
      </c>
      <c r="K62" s="311"/>
      <c r="L62" s="312">
        <f>K48-(C58+G58)</f>
        <v>0</v>
      </c>
      <c r="M62" s="312"/>
      <c r="N62" s="312">
        <f>K49-(C59+E59)</f>
        <v>0</v>
      </c>
      <c r="O62" s="312"/>
      <c r="P62" s="308">
        <f>K50-(C60+E60+G60)</f>
        <v>0</v>
      </c>
      <c r="Q62" s="309"/>
    </row>
    <row r="63" spans="1:28" x14ac:dyDescent="0.4">
      <c r="A63" s="164"/>
      <c r="B63" s="173"/>
      <c r="C63" s="174"/>
      <c r="D63" s="174"/>
      <c r="E63" s="174"/>
      <c r="F63" s="174"/>
      <c r="G63" s="174"/>
      <c r="H63" s="174"/>
      <c r="I63" s="172"/>
      <c r="J63" s="285" t="s">
        <v>267</v>
      </c>
      <c r="K63" s="285"/>
      <c r="L63" s="285" t="s">
        <v>267</v>
      </c>
      <c r="M63" s="285"/>
      <c r="N63" s="285" t="s">
        <v>267</v>
      </c>
      <c r="O63" s="285"/>
      <c r="P63" s="285" t="s">
        <v>271</v>
      </c>
      <c r="Q63" s="304"/>
    </row>
    <row r="64" spans="1:28" ht="19.5" thickBot="1" x14ac:dyDescent="0.45">
      <c r="A64" s="165"/>
      <c r="B64" s="175" t="s">
        <v>269</v>
      </c>
      <c r="C64" s="294" t="e">
        <f>D47</f>
        <v>#N/A</v>
      </c>
      <c r="D64" s="294"/>
      <c r="E64" s="294" t="e">
        <f>D48</f>
        <v>#N/A</v>
      </c>
      <c r="F64" s="294"/>
      <c r="G64" s="294" t="e">
        <f>D49</f>
        <v>#N/A</v>
      </c>
      <c r="H64" s="294"/>
      <c r="I64" s="176" t="s">
        <v>268</v>
      </c>
      <c r="J64" s="306">
        <f>K47-(C54+C55+E57+G57)+SUM(J54:K60)</f>
        <v>0</v>
      </c>
      <c r="K64" s="307"/>
      <c r="L64" s="306">
        <f>K48-(C58+G58)+SUM(L57:M60)</f>
        <v>0</v>
      </c>
      <c r="M64" s="307"/>
      <c r="N64" s="306">
        <f>K49-(C59+E59)+SUM(N57:O60)</f>
        <v>0</v>
      </c>
      <c r="O64" s="307"/>
      <c r="P64" s="299">
        <f>ROUNDDOWN(K50-(C60+E60+G60),0)</f>
        <v>0</v>
      </c>
      <c r="Q64" s="300"/>
      <c r="R64" s="146" t="s">
        <v>286</v>
      </c>
    </row>
  </sheetData>
  <sheetProtection algorithmName="SHA-512" hashValue="l48IZlSBf9c3CMGD+sg/M7GIi5FKCr9dxXJemU5o2hBlXmO7jJl7I7Um6MgHdvEjsiyEcrU2mnp30fz3U3sX3w==" saltValue="UqhNnQWwy2rz16UCH/OYZg==" spinCount="100000" sheet="1" objects="1" scenarios="1"/>
  <mergeCells count="150">
    <mergeCell ref="R57:W57"/>
    <mergeCell ref="R58:W58"/>
    <mergeCell ref="R59:W59"/>
    <mergeCell ref="R60:W60"/>
    <mergeCell ref="L61:M61"/>
    <mergeCell ref="N61:O61"/>
    <mergeCell ref="P61:Q61"/>
    <mergeCell ref="P62:Q62"/>
    <mergeCell ref="J62:K62"/>
    <mergeCell ref="L62:M62"/>
    <mergeCell ref="N62:O62"/>
    <mergeCell ref="L58:M58"/>
    <mergeCell ref="N58:O58"/>
    <mergeCell ref="J58:K58"/>
    <mergeCell ref="B62:H62"/>
    <mergeCell ref="C64:D64"/>
    <mergeCell ref="E64:F64"/>
    <mergeCell ref="G64:H64"/>
    <mergeCell ref="J52:Q52"/>
    <mergeCell ref="P55:Q55"/>
    <mergeCell ref="P64:Q64"/>
    <mergeCell ref="P56:Q56"/>
    <mergeCell ref="P60:Q60"/>
    <mergeCell ref="P63:Q63"/>
    <mergeCell ref="P57:Q59"/>
    <mergeCell ref="C56:D56"/>
    <mergeCell ref="L63:M63"/>
    <mergeCell ref="N63:O63"/>
    <mergeCell ref="J64:K64"/>
    <mergeCell ref="L64:M64"/>
    <mergeCell ref="N64:O64"/>
    <mergeCell ref="L60:M60"/>
    <mergeCell ref="N59:O59"/>
    <mergeCell ref="N60:O60"/>
    <mergeCell ref="P53:Q53"/>
    <mergeCell ref="P54:Q54"/>
    <mergeCell ref="L56:M56"/>
    <mergeCell ref="N56:O56"/>
    <mergeCell ref="C53:D53"/>
    <mergeCell ref="G53:H53"/>
    <mergeCell ref="J53:K53"/>
    <mergeCell ref="L53:M53"/>
    <mergeCell ref="N53:O53"/>
    <mergeCell ref="L59:M59"/>
    <mergeCell ref="E56:F56"/>
    <mergeCell ref="G56:H56"/>
    <mergeCell ref="J56:K56"/>
    <mergeCell ref="L55:M55"/>
    <mergeCell ref="N55:O55"/>
    <mergeCell ref="J57:K57"/>
    <mergeCell ref="L57:M57"/>
    <mergeCell ref="N57:O57"/>
    <mergeCell ref="L54:M54"/>
    <mergeCell ref="N54:O54"/>
    <mergeCell ref="G57:H57"/>
    <mergeCell ref="G58:H58"/>
    <mergeCell ref="C52:H52"/>
    <mergeCell ref="J54:K54"/>
    <mergeCell ref="G59:H59"/>
    <mergeCell ref="G60:H60"/>
    <mergeCell ref="J55:K55"/>
    <mergeCell ref="J59:K59"/>
    <mergeCell ref="J63:K63"/>
    <mergeCell ref="J60:K60"/>
    <mergeCell ref="J61:K61"/>
    <mergeCell ref="C60:D60"/>
    <mergeCell ref="E54:F54"/>
    <mergeCell ref="E55:F55"/>
    <mergeCell ref="E57:F57"/>
    <mergeCell ref="E58:F58"/>
    <mergeCell ref="E59:F59"/>
    <mergeCell ref="E60:F60"/>
    <mergeCell ref="C54:D54"/>
    <mergeCell ref="C55:D55"/>
    <mergeCell ref="C57:D57"/>
    <mergeCell ref="C58:D58"/>
    <mergeCell ref="C59:D59"/>
    <mergeCell ref="G54:H54"/>
    <mergeCell ref="G55:H55"/>
    <mergeCell ref="E53:F53"/>
    <mergeCell ref="P47:Q47"/>
    <mergeCell ref="P48:Q48"/>
    <mergeCell ref="P49:Q49"/>
    <mergeCell ref="P50:Q50"/>
    <mergeCell ref="K47:M47"/>
    <mergeCell ref="K48:M48"/>
    <mergeCell ref="K49:M49"/>
    <mergeCell ref="K50:M50"/>
    <mergeCell ref="B47:B50"/>
    <mergeCell ref="I47:J47"/>
    <mergeCell ref="I48:J48"/>
    <mergeCell ref="I49:J49"/>
    <mergeCell ref="I50:J50"/>
    <mergeCell ref="F47:H50"/>
    <mergeCell ref="K28:Q28"/>
    <mergeCell ref="K33:Q33"/>
    <mergeCell ref="C33:J33"/>
    <mergeCell ref="C28:J28"/>
    <mergeCell ref="B41:B42"/>
    <mergeCell ref="D42:G42"/>
    <mergeCell ref="C31:E31"/>
    <mergeCell ref="K31:Q31"/>
    <mergeCell ref="C32:Q32"/>
    <mergeCell ref="O37:Q37"/>
    <mergeCell ref="C30:E30"/>
    <mergeCell ref="K30:Q30"/>
    <mergeCell ref="C29:J29"/>
    <mergeCell ref="K29:Q29"/>
    <mergeCell ref="C34:J34"/>
    <mergeCell ref="K34:Q34"/>
    <mergeCell ref="C44:E44"/>
    <mergeCell ref="C45:E45"/>
    <mergeCell ref="C38:E38"/>
    <mergeCell ref="C35:E35"/>
    <mergeCell ref="K40:Q40"/>
    <mergeCell ref="K39:Q39"/>
    <mergeCell ref="K35:Q35"/>
    <mergeCell ref="K38:Q38"/>
    <mergeCell ref="K42:Q42"/>
    <mergeCell ref="C36:E36"/>
    <mergeCell ref="C41:D41"/>
    <mergeCell ref="E41:Q41"/>
    <mergeCell ref="C39:E39"/>
    <mergeCell ref="C40:E40"/>
    <mergeCell ref="G44:Q44"/>
    <mergeCell ref="G45:Q45"/>
    <mergeCell ref="R54:V54"/>
    <mergeCell ref="R55:W55"/>
    <mergeCell ref="C4:Q4"/>
    <mergeCell ref="C5:Q5"/>
    <mergeCell ref="C6:Q6"/>
    <mergeCell ref="C9:Q9"/>
    <mergeCell ref="C10:Q10"/>
    <mergeCell ref="C7:Q7"/>
    <mergeCell ref="C19:Q19"/>
    <mergeCell ref="C11:Q11"/>
    <mergeCell ref="C12:Q12"/>
    <mergeCell ref="C14:Q14"/>
    <mergeCell ref="C16:Q16"/>
    <mergeCell ref="C17:Q17"/>
    <mergeCell ref="K23:Q23"/>
    <mergeCell ref="K21:Q21"/>
    <mergeCell ref="K36:Q36"/>
    <mergeCell ref="C21:E21"/>
    <mergeCell ref="C22:E22"/>
    <mergeCell ref="C23:E23"/>
    <mergeCell ref="G22:Q22"/>
    <mergeCell ref="C24:Q24"/>
    <mergeCell ref="C25:Q25"/>
    <mergeCell ref="C27:Q27"/>
  </mergeCells>
  <phoneticPr fontId="1"/>
  <conditionalFormatting sqref="O47">
    <cfRule type="cellIs" dxfId="8" priority="7" operator="equal">
      <formula>"否"</formula>
    </cfRule>
    <cfRule type="expression" dxfId="7" priority="8">
      <formula>(K47="否")</formula>
    </cfRule>
  </conditionalFormatting>
  <conditionalFormatting sqref="O48">
    <cfRule type="cellIs" dxfId="6" priority="6" operator="equal">
      <formula>"否"</formula>
    </cfRule>
  </conditionalFormatting>
  <conditionalFormatting sqref="O49">
    <cfRule type="cellIs" dxfId="5" priority="5" operator="equal">
      <formula>"否"</formula>
    </cfRule>
  </conditionalFormatting>
  <conditionalFormatting sqref="J64:K64">
    <cfRule type="cellIs" dxfId="4" priority="4" operator="lessThan">
      <formula>$C$64</formula>
    </cfRule>
  </conditionalFormatting>
  <conditionalFormatting sqref="L64:M64">
    <cfRule type="cellIs" dxfId="3" priority="3" operator="lessThan">
      <formula>$E$64</formula>
    </cfRule>
  </conditionalFormatting>
  <conditionalFormatting sqref="N64:O64">
    <cfRule type="cellIs" dxfId="2" priority="2" operator="lessThan">
      <formula>$G$64</formula>
    </cfRule>
  </conditionalFormatting>
  <conditionalFormatting sqref="P64:Q64">
    <cfRule type="cellIs" dxfId="1" priority="1" operator="lessThan">
      <formula>0</formula>
    </cfRule>
  </conditionalFormatting>
  <pageMargins left="0.7" right="0.7" top="0.75" bottom="0.75" header="0.3" footer="0.3"/>
  <pageSetup paperSize="9" scale="88" orientation="portrait" verticalDpi="0" r:id="rId1"/>
  <rowBreaks count="1" manualBreakCount="1">
    <brk id="36" max="16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ドロップダウンリスト!$B$3:$B$7</xm:f>
          </x14:formula1>
          <xm:sqref>C24:Q24</xm:sqref>
        </x14:dataValidation>
        <x14:dataValidation type="list" allowBlank="1" showInputMessage="1" showErrorMessage="1">
          <x14:formula1>
            <xm:f>ドロップダウンリスト!$A$3:$A$4</xm:f>
          </x14:formula1>
          <xm:sqref>C16:Q16</xm:sqref>
        </x14:dataValidation>
        <x14:dataValidation type="list" allowBlank="1" showInputMessage="1" showErrorMessage="1">
          <x14:formula1>
            <xm:f>ドロップダウンリスト!$C$3:$C$4</xm:f>
          </x14:formula1>
          <xm:sqref>C27:Q27</xm:sqref>
        </x14:dataValidation>
        <x14:dataValidation type="list" allowBlank="1" showInputMessage="1" showErrorMessage="1">
          <x14:formula1>
            <xm:f>ドロップダウンリスト!$D$3:$D$15</xm:f>
          </x14:formula1>
          <xm:sqref>C28:J28 C33:J33</xm:sqref>
        </x14:dataValidation>
        <x14:dataValidation type="list" allowBlank="1" showInputMessage="1" showErrorMessage="1">
          <x14:formula1>
            <xm:f>ドロップダウンリスト!$E$3:$E$11</xm:f>
          </x14:formula1>
          <xm:sqref>C34:J34 C29:J29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pane ySplit="2" topLeftCell="A6" activePane="bottomLeft" state="frozen"/>
      <selection pane="bottomLeft" activeCell="C10" sqref="C10"/>
    </sheetView>
  </sheetViews>
  <sheetFormatPr defaultRowHeight="18.75" x14ac:dyDescent="0.4"/>
  <cols>
    <col min="1" max="1" width="31.625" customWidth="1"/>
    <col min="2" max="2" width="24.5" customWidth="1"/>
    <col min="3" max="3" width="29" customWidth="1"/>
    <col min="4" max="4" width="26.875" customWidth="1"/>
    <col min="5" max="5" width="48.5" customWidth="1"/>
  </cols>
  <sheetData>
    <row r="1" spans="1:5" x14ac:dyDescent="0.4">
      <c r="A1" t="s">
        <v>248</v>
      </c>
    </row>
    <row r="2" spans="1:5" ht="19.5" x14ac:dyDescent="0.4">
      <c r="A2" s="3" t="s">
        <v>144</v>
      </c>
      <c r="B2" s="3" t="s">
        <v>48</v>
      </c>
      <c r="C2" s="3" t="s">
        <v>218</v>
      </c>
      <c r="D2" s="3" t="s">
        <v>219</v>
      </c>
      <c r="E2" s="3" t="s">
        <v>221</v>
      </c>
    </row>
    <row r="3" spans="1:5" ht="19.5" x14ac:dyDescent="0.4">
      <c r="A3" s="3" t="s">
        <v>143</v>
      </c>
      <c r="B3" s="3" t="s">
        <v>49</v>
      </c>
      <c r="C3" s="3" t="s">
        <v>65</v>
      </c>
      <c r="D3" s="3" t="s">
        <v>31</v>
      </c>
      <c r="E3" s="3" t="s">
        <v>52</v>
      </c>
    </row>
    <row r="4" spans="1:5" ht="19.5" x14ac:dyDescent="0.4">
      <c r="A4" s="3" t="s">
        <v>126</v>
      </c>
      <c r="B4" s="3" t="s">
        <v>45</v>
      </c>
      <c r="C4" s="3" t="s">
        <v>72</v>
      </c>
      <c r="D4" s="3" t="s">
        <v>32</v>
      </c>
      <c r="E4" s="3" t="s">
        <v>124</v>
      </c>
    </row>
    <row r="5" spans="1:5" ht="19.5" x14ac:dyDescent="0.4">
      <c r="B5" s="3" t="s">
        <v>46</v>
      </c>
      <c r="C5" s="3"/>
      <c r="D5" s="3" t="s">
        <v>33</v>
      </c>
      <c r="E5" s="3" t="s">
        <v>56</v>
      </c>
    </row>
    <row r="6" spans="1:5" ht="19.5" x14ac:dyDescent="0.4">
      <c r="B6" s="3" t="s">
        <v>44</v>
      </c>
      <c r="C6" s="3"/>
      <c r="D6" s="3" t="s">
        <v>34</v>
      </c>
      <c r="E6" s="3" t="s">
        <v>57</v>
      </c>
    </row>
    <row r="7" spans="1:5" ht="19.5" x14ac:dyDescent="0.4">
      <c r="B7" s="3" t="s">
        <v>50</v>
      </c>
      <c r="C7" s="3"/>
      <c r="D7" s="3" t="s">
        <v>35</v>
      </c>
      <c r="E7" s="3" t="s">
        <v>58</v>
      </c>
    </row>
    <row r="8" spans="1:5" ht="19.5" x14ac:dyDescent="0.4">
      <c r="D8" s="3" t="s">
        <v>36</v>
      </c>
      <c r="E8" s="3" t="s">
        <v>59</v>
      </c>
    </row>
    <row r="9" spans="1:5" ht="19.5" x14ac:dyDescent="0.4">
      <c r="D9" s="3" t="s">
        <v>37</v>
      </c>
      <c r="E9" s="3" t="s">
        <v>60</v>
      </c>
    </row>
    <row r="10" spans="1:5" ht="19.5" x14ac:dyDescent="0.4">
      <c r="D10" s="3" t="s">
        <v>38</v>
      </c>
      <c r="E10" s="3" t="s">
        <v>61</v>
      </c>
    </row>
    <row r="11" spans="1:5" ht="19.5" x14ac:dyDescent="0.4">
      <c r="D11" s="3" t="s">
        <v>39</v>
      </c>
      <c r="E11" s="3" t="s">
        <v>62</v>
      </c>
    </row>
    <row r="12" spans="1:5" ht="19.5" x14ac:dyDescent="0.4">
      <c r="D12" s="3" t="s">
        <v>40</v>
      </c>
      <c r="E12" s="3"/>
    </row>
    <row r="13" spans="1:5" ht="19.5" x14ac:dyDescent="0.4">
      <c r="D13" s="3" t="s">
        <v>41</v>
      </c>
      <c r="E13" s="3"/>
    </row>
    <row r="14" spans="1:5" ht="19.5" x14ac:dyDescent="0.4">
      <c r="D14" s="3" t="s">
        <v>42</v>
      </c>
      <c r="E14" s="3"/>
    </row>
    <row r="15" spans="1:5" ht="19.5" x14ac:dyDescent="0.4">
      <c r="D15" s="3" t="s">
        <v>43</v>
      </c>
      <c r="E15" s="3"/>
    </row>
    <row r="16" spans="1:5" ht="19.5" x14ac:dyDescent="0.4">
      <c r="D16" s="3"/>
    </row>
  </sheetData>
  <sheetProtection password="CF46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P48"/>
  <sheetViews>
    <sheetView tabSelected="1" view="pageBreakPreview" topLeftCell="A31" zoomScaleNormal="100" zoomScaleSheetLayoutView="100" workbookViewId="0">
      <selection activeCell="A37" sqref="A37:AG38"/>
    </sheetView>
  </sheetViews>
  <sheetFormatPr defaultColWidth="2.625" defaultRowHeight="17.45" customHeight="1" x14ac:dyDescent="0.4"/>
  <cols>
    <col min="1" max="32" width="2.625" style="1"/>
    <col min="33" max="34" width="2.625" style="1" customWidth="1"/>
    <col min="35" max="35" width="2.625" style="5" customWidth="1"/>
    <col min="36" max="36" width="12.625" style="1" customWidth="1"/>
    <col min="37" max="37" width="2.625" style="8" customWidth="1"/>
    <col min="38" max="38" width="9.125" style="1" customWidth="1"/>
    <col min="39" max="45" width="2.625" style="1" customWidth="1"/>
    <col min="46" max="16384" width="2.625" style="1"/>
  </cols>
  <sheetData>
    <row r="1" spans="1:34" ht="18.600000000000001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30"/>
      <c r="K1" s="30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  <c r="X1" s="314" t="s">
        <v>0</v>
      </c>
      <c r="Y1" s="315"/>
      <c r="Z1" s="315"/>
      <c r="AA1" s="315"/>
      <c r="AB1" s="315"/>
      <c r="AC1" s="315"/>
      <c r="AD1" s="315"/>
      <c r="AE1" s="315"/>
      <c r="AF1" s="316"/>
      <c r="AG1" s="29"/>
      <c r="AH1" s="29"/>
    </row>
    <row r="2" spans="1:34" ht="17.45" customHeight="1" x14ac:dyDescent="0.4">
      <c r="A2" s="29"/>
      <c r="B2" s="29"/>
      <c r="C2" s="29"/>
      <c r="D2" s="29"/>
      <c r="E2" s="29"/>
      <c r="F2" s="29"/>
      <c r="G2" s="29"/>
      <c r="H2" s="29"/>
      <c r="I2" s="29"/>
      <c r="J2" s="30"/>
      <c r="K2" s="317" t="s">
        <v>8</v>
      </c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2"/>
      <c r="X2" s="318" t="s">
        <v>1</v>
      </c>
      <c r="Y2" s="319"/>
      <c r="Z2" s="319"/>
      <c r="AA2" s="319"/>
      <c r="AB2" s="319"/>
      <c r="AC2" s="319"/>
      <c r="AD2" s="319"/>
      <c r="AE2" s="319"/>
      <c r="AF2" s="320"/>
      <c r="AG2" s="29"/>
      <c r="AH2" s="29"/>
    </row>
    <row r="3" spans="1:34" ht="18.600000000000001" customHeight="1" thickBot="1" x14ac:dyDescent="0.45">
      <c r="A3" s="29"/>
      <c r="B3" s="29"/>
      <c r="C3" s="29"/>
      <c r="D3" s="29"/>
      <c r="E3" s="29"/>
      <c r="F3" s="29"/>
      <c r="G3" s="29"/>
      <c r="H3" s="29"/>
      <c r="I3" s="29"/>
      <c r="J3" s="30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2"/>
      <c r="X3" s="321" t="s">
        <v>2</v>
      </c>
      <c r="Y3" s="322"/>
      <c r="Z3" s="323"/>
      <c r="AA3" s="323"/>
      <c r="AB3" s="324" t="s">
        <v>4</v>
      </c>
      <c r="AC3" s="325"/>
      <c r="AD3" s="326"/>
      <c r="AE3" s="323"/>
      <c r="AF3" s="33" t="s">
        <v>3</v>
      </c>
      <c r="AG3" s="29"/>
      <c r="AH3" s="29"/>
    </row>
    <row r="4" spans="1:34" ht="17.25" customHeight="1" x14ac:dyDescent="0.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</row>
    <row r="5" spans="1:34" ht="17.45" customHeight="1" x14ac:dyDescent="0.4">
      <c r="A5" s="34"/>
      <c r="B5" s="190" t="s">
        <v>2</v>
      </c>
      <c r="C5" s="191"/>
      <c r="D5" s="338">
        <f>【入力】緑化計画書!D2</f>
        <v>0</v>
      </c>
      <c r="E5" s="338"/>
      <c r="F5" s="34" t="s">
        <v>5</v>
      </c>
      <c r="G5" s="338">
        <f>【入力】緑化計画書!F2</f>
        <v>0</v>
      </c>
      <c r="H5" s="338"/>
      <c r="I5" s="34" t="s">
        <v>6</v>
      </c>
      <c r="J5" s="338">
        <f>【入力】緑化計画書!H2</f>
        <v>0</v>
      </c>
      <c r="K5" s="338"/>
      <c r="L5" s="34" t="s">
        <v>7</v>
      </c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4" ht="17.45" customHeight="1" x14ac:dyDescent="0.4">
      <c r="A6" s="34"/>
      <c r="B6" s="336" t="s">
        <v>9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ht="17.45" customHeight="1" x14ac:dyDescent="0.4">
      <c r="A7" s="34"/>
      <c r="B7" s="34"/>
      <c r="C7" s="35"/>
      <c r="D7" s="36"/>
      <c r="E7" s="36"/>
      <c r="F7" s="36"/>
      <c r="G7" s="36"/>
      <c r="H7" s="37"/>
      <c r="I7" s="37"/>
      <c r="J7" s="37"/>
      <c r="K7" s="37"/>
      <c r="L7" s="37"/>
      <c r="M7" s="327" t="s">
        <v>15</v>
      </c>
      <c r="N7" s="327"/>
      <c r="O7" s="327"/>
      <c r="P7" s="327"/>
      <c r="Q7" s="327"/>
      <c r="R7" s="328" t="s">
        <v>11</v>
      </c>
      <c r="S7" s="328"/>
      <c r="T7" s="329" t="str">
        <f>IF(【入力】緑化計画書!C4="","",【入力】緑化計画書!C4)</f>
        <v>柏市●‐●‐▲</v>
      </c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120"/>
    </row>
    <row r="8" spans="1:34" ht="17.45" customHeight="1" x14ac:dyDescent="0.4">
      <c r="A8" s="34"/>
      <c r="B8" s="34"/>
      <c r="C8" s="35"/>
      <c r="D8" s="36"/>
      <c r="E8" s="36"/>
      <c r="F8" s="36"/>
      <c r="G8" s="36"/>
      <c r="H8" s="37"/>
      <c r="I8" s="37"/>
      <c r="J8" s="37"/>
      <c r="K8" s="37"/>
      <c r="L8" s="37"/>
      <c r="M8" s="38"/>
      <c r="N8" s="38"/>
      <c r="O8" s="38"/>
      <c r="P8" s="38"/>
      <c r="Q8" s="38"/>
      <c r="R8" s="39"/>
      <c r="S8" s="39"/>
      <c r="T8" s="332" t="str">
        <f>IF(【入力】緑化計画書!C5="","　",【入力】緑化計画書!C5)</f>
        <v>▲□株式会社</v>
      </c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40"/>
      <c r="AH8" s="120"/>
    </row>
    <row r="9" spans="1:34" ht="17.45" customHeight="1" x14ac:dyDescent="0.4">
      <c r="A9" s="34"/>
      <c r="B9" s="34"/>
      <c r="C9" s="34"/>
      <c r="D9" s="34"/>
      <c r="E9" s="34"/>
      <c r="F9" s="34"/>
      <c r="G9" s="34"/>
      <c r="H9" s="38"/>
      <c r="I9" s="38"/>
      <c r="J9" s="38"/>
      <c r="K9" s="38"/>
      <c r="L9" s="38"/>
      <c r="M9" s="38"/>
      <c r="N9" s="38"/>
      <c r="O9" s="38"/>
      <c r="P9" s="38"/>
      <c r="Q9" s="38"/>
      <c r="R9" s="328" t="s">
        <v>10</v>
      </c>
      <c r="S9" s="328"/>
      <c r="T9" s="329" t="str">
        <f>IF(【入力】緑化計画書!C6="","　",【入力】緑化計画書!C6)</f>
        <v>　</v>
      </c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41"/>
      <c r="AH9" s="117"/>
    </row>
    <row r="10" spans="1:34" ht="17.45" customHeight="1" x14ac:dyDescent="0.4">
      <c r="A10" s="34"/>
      <c r="B10" s="34"/>
      <c r="C10" s="34"/>
      <c r="D10" s="34"/>
      <c r="E10" s="34"/>
      <c r="F10" s="34"/>
      <c r="G10" s="34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9" t="s">
        <v>216</v>
      </c>
      <c r="S10" s="334" t="s">
        <v>291</v>
      </c>
      <c r="T10" s="334"/>
      <c r="U10" s="334"/>
      <c r="V10" s="333" t="str">
        <f>IF(【入力】緑化計画書!C7="","",【入力】緑化計画書!C7)</f>
        <v>00-0000-0000</v>
      </c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42" t="s">
        <v>14</v>
      </c>
      <c r="AH10" s="121"/>
    </row>
    <row r="11" spans="1:34" ht="17.45" customHeight="1" x14ac:dyDescent="0.4">
      <c r="A11" s="34"/>
      <c r="B11" s="34"/>
      <c r="C11" s="34"/>
      <c r="D11" s="34"/>
      <c r="E11" s="34"/>
      <c r="F11" s="34"/>
      <c r="G11" s="34"/>
      <c r="H11" s="38"/>
      <c r="I11" s="38"/>
      <c r="J11" s="38"/>
      <c r="K11" s="38"/>
      <c r="L11" s="38"/>
      <c r="M11" s="327" t="s">
        <v>18</v>
      </c>
      <c r="N11" s="327"/>
      <c r="O11" s="327"/>
      <c r="P11" s="327"/>
      <c r="Q11" s="327"/>
      <c r="R11" s="328" t="s">
        <v>11</v>
      </c>
      <c r="S11" s="328"/>
      <c r="T11" s="329" t="str">
        <f>【入力】緑化計画書!C9</f>
        <v>柏市〇‐▽‐□</v>
      </c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120"/>
    </row>
    <row r="12" spans="1:34" ht="17.45" customHeight="1" x14ac:dyDescent="0.4">
      <c r="A12" s="34"/>
      <c r="B12" s="34"/>
      <c r="C12" s="35"/>
      <c r="D12" s="36"/>
      <c r="E12" s="36"/>
      <c r="F12" s="36"/>
      <c r="G12" s="36"/>
      <c r="H12" s="37"/>
      <c r="I12" s="37"/>
      <c r="J12" s="37"/>
      <c r="K12" s="37"/>
      <c r="L12" s="37"/>
      <c r="M12" s="38"/>
      <c r="N12" s="38"/>
      <c r="O12" s="38"/>
      <c r="P12" s="38"/>
      <c r="Q12" s="38"/>
      <c r="R12" s="39"/>
      <c r="S12" s="39"/>
      <c r="T12" s="332" t="str">
        <f>IF(【入力】緑化計画書!C10="","",【入力】緑化計画書!C10)</f>
        <v>株式会社□〇</v>
      </c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40"/>
      <c r="AH12" s="120"/>
    </row>
    <row r="13" spans="1:34" ht="17.45" customHeight="1" x14ac:dyDescent="0.4">
      <c r="A13" s="34"/>
      <c r="B13" s="34"/>
      <c r="C13" s="34"/>
      <c r="D13" s="34"/>
      <c r="E13" s="34"/>
      <c r="F13" s="34"/>
      <c r="G13" s="34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28" t="s">
        <v>10</v>
      </c>
      <c r="S13" s="328"/>
      <c r="T13" s="329" t="str">
        <f>【入力】緑化計画書!C11</f>
        <v>〇〇　□□</v>
      </c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41"/>
      <c r="AH13" s="117"/>
    </row>
    <row r="14" spans="1:34" ht="17.45" customHeight="1" x14ac:dyDescent="0.4">
      <c r="A14" s="34"/>
      <c r="B14" s="34"/>
      <c r="C14" s="34"/>
      <c r="D14" s="34"/>
      <c r="E14" s="34"/>
      <c r="F14" s="34"/>
      <c r="G14" s="34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34" t="s">
        <v>12</v>
      </c>
      <c r="S14" s="334"/>
      <c r="T14" s="345" t="str">
        <f>【入力】緑化計画書!C12</f>
        <v>00-0000-0000</v>
      </c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42"/>
      <c r="AH14" s="121"/>
    </row>
    <row r="15" spans="1:34" ht="17.45" customHeight="1" x14ac:dyDescent="0.4">
      <c r="A15" s="34"/>
      <c r="B15" s="34"/>
      <c r="C15" s="34"/>
      <c r="D15" s="34"/>
      <c r="E15" s="34"/>
      <c r="F15" s="34"/>
      <c r="G15" s="34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43" t="s">
        <v>16</v>
      </c>
      <c r="S15" s="330" t="s">
        <v>17</v>
      </c>
      <c r="T15" s="330"/>
      <c r="U15" s="330"/>
      <c r="V15" s="331" t="str">
        <f>IF(【入力】緑化計画書!C14="","",【入力】緑化計画書!C14)</f>
        <v>△△　●●　(000-0000-0000)</v>
      </c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44" t="s">
        <v>14</v>
      </c>
      <c r="AH15" s="44"/>
    </row>
    <row r="16" spans="1:34" ht="12" customHeight="1" x14ac:dyDescent="0.4">
      <c r="A16" s="196" t="s">
        <v>190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13"/>
    </row>
    <row r="17" spans="1:42" ht="17.45" customHeight="1" x14ac:dyDescent="0.4">
      <c r="A17" s="335" t="s">
        <v>305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113"/>
    </row>
    <row r="18" spans="1:42" ht="17.45" customHeight="1" x14ac:dyDescent="0.4">
      <c r="A18" s="335"/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113"/>
    </row>
    <row r="19" spans="1:42" ht="17.45" customHeight="1" x14ac:dyDescent="0.4">
      <c r="A19" s="339" t="s">
        <v>19</v>
      </c>
      <c r="B19" s="340"/>
      <c r="C19" s="340"/>
      <c r="D19" s="340"/>
      <c r="E19" s="340"/>
      <c r="F19" s="340"/>
      <c r="G19" s="340"/>
      <c r="H19" s="343">
        <f>【入力】緑化計画書!C16</f>
        <v>0</v>
      </c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44"/>
      <c r="AH19" s="120"/>
    </row>
    <row r="20" spans="1:42" ht="17.45" customHeight="1" x14ac:dyDescent="0.4">
      <c r="A20" s="339" t="s">
        <v>20</v>
      </c>
      <c r="B20" s="340"/>
      <c r="C20" s="340"/>
      <c r="D20" s="340"/>
      <c r="E20" s="340"/>
      <c r="F20" s="340"/>
      <c r="G20" s="340"/>
      <c r="H20" s="341" t="str">
        <f>【入力】緑化計画書!C17</f>
        <v>△□新築工事</v>
      </c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122"/>
    </row>
    <row r="21" spans="1:42" ht="17.45" customHeight="1" x14ac:dyDescent="0.4">
      <c r="A21" s="339" t="s">
        <v>21</v>
      </c>
      <c r="B21" s="340"/>
      <c r="C21" s="340"/>
      <c r="D21" s="340"/>
      <c r="E21" s="340"/>
      <c r="F21" s="340"/>
      <c r="G21" s="385"/>
      <c r="H21" s="386" t="s">
        <v>2</v>
      </c>
      <c r="I21" s="359"/>
      <c r="J21" s="362" t="str">
        <f>【入力】緑化計画書!D18</f>
        <v>□</v>
      </c>
      <c r="K21" s="387"/>
      <c r="L21" s="45" t="s">
        <v>5</v>
      </c>
      <c r="M21" s="360" t="str">
        <f>【入力】緑化計画書!F18</f>
        <v>△</v>
      </c>
      <c r="N21" s="361"/>
      <c r="O21" s="45" t="s">
        <v>6</v>
      </c>
      <c r="P21" s="360" t="str">
        <f>【入力】緑化計画書!H18</f>
        <v>〇</v>
      </c>
      <c r="Q21" s="361"/>
      <c r="R21" s="45" t="s">
        <v>7</v>
      </c>
      <c r="S21" s="362" t="s">
        <v>23</v>
      </c>
      <c r="T21" s="387"/>
      <c r="U21" s="359" t="s">
        <v>2</v>
      </c>
      <c r="V21" s="359"/>
      <c r="W21" s="360" t="str">
        <f>【入力】緑化計画書!L18</f>
        <v>□</v>
      </c>
      <c r="X21" s="361"/>
      <c r="Y21" s="45" t="s">
        <v>5</v>
      </c>
      <c r="Z21" s="360" t="str">
        <f>【入力】緑化計画書!N18</f>
        <v>□</v>
      </c>
      <c r="AA21" s="361"/>
      <c r="AB21" s="45" t="s">
        <v>6</v>
      </c>
      <c r="AC21" s="360" t="str">
        <f>【入力】緑化計画書!P18</f>
        <v>×</v>
      </c>
      <c r="AD21" s="361"/>
      <c r="AE21" s="45" t="s">
        <v>7</v>
      </c>
      <c r="AF21" s="362" t="s">
        <v>22</v>
      </c>
      <c r="AG21" s="363"/>
      <c r="AH21" s="115"/>
    </row>
    <row r="22" spans="1:42" ht="17.45" customHeight="1" x14ac:dyDescent="0.4">
      <c r="A22" s="364" t="s">
        <v>24</v>
      </c>
      <c r="B22" s="365"/>
      <c r="C22" s="365"/>
      <c r="D22" s="365"/>
      <c r="E22" s="365"/>
      <c r="F22" s="365"/>
      <c r="G22" s="366"/>
      <c r="H22" s="373" t="str">
        <f>【入力】緑化計画書!C19</f>
        <v>柏市△△字〇〇‐□</v>
      </c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5"/>
      <c r="U22" s="356" t="s">
        <v>182</v>
      </c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8"/>
      <c r="AH22" s="115"/>
      <c r="AM22" s="3"/>
    </row>
    <row r="23" spans="1:42" ht="17.45" customHeight="1" x14ac:dyDescent="0.4">
      <c r="A23" s="367"/>
      <c r="B23" s="368"/>
      <c r="C23" s="368"/>
      <c r="D23" s="368"/>
      <c r="E23" s="368"/>
      <c r="F23" s="368"/>
      <c r="G23" s="369"/>
      <c r="H23" s="376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8"/>
      <c r="U23" s="382" t="s">
        <v>25</v>
      </c>
      <c r="V23" s="383"/>
      <c r="W23" s="383"/>
      <c r="X23" s="383"/>
      <c r="Y23" s="383"/>
      <c r="Z23" s="383"/>
      <c r="AA23" s="383"/>
      <c r="AB23" s="384">
        <f>ROUNDDOWN(【入力】緑化計画書!C21,2)</f>
        <v>0</v>
      </c>
      <c r="AC23" s="384"/>
      <c r="AD23" s="384"/>
      <c r="AE23" s="384"/>
      <c r="AF23" s="346" t="s">
        <v>26</v>
      </c>
      <c r="AG23" s="347"/>
      <c r="AH23" s="115"/>
      <c r="AM23" s="3"/>
    </row>
    <row r="24" spans="1:42" ht="17.45" customHeight="1" x14ac:dyDescent="0.4">
      <c r="A24" s="370"/>
      <c r="B24" s="371"/>
      <c r="C24" s="371"/>
      <c r="D24" s="371"/>
      <c r="E24" s="371"/>
      <c r="F24" s="371"/>
      <c r="G24" s="372"/>
      <c r="H24" s="379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1"/>
      <c r="U24" s="348"/>
      <c r="V24" s="349"/>
      <c r="W24" s="349"/>
      <c r="X24" s="349"/>
      <c r="Y24" s="349"/>
      <c r="Z24" s="349"/>
      <c r="AA24" s="349"/>
      <c r="AB24" s="350"/>
      <c r="AC24" s="350"/>
      <c r="AD24" s="350"/>
      <c r="AE24" s="350"/>
      <c r="AF24" s="351"/>
      <c r="AG24" s="352"/>
      <c r="AH24" s="114"/>
      <c r="AM24" s="3"/>
    </row>
    <row r="25" spans="1:42" ht="17.45" customHeight="1" x14ac:dyDescent="0.4">
      <c r="A25" s="353" t="s">
        <v>27</v>
      </c>
      <c r="B25" s="354"/>
      <c r="C25" s="354"/>
      <c r="D25" s="354"/>
      <c r="E25" s="354"/>
      <c r="F25" s="354"/>
      <c r="G25" s="355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/>
      <c r="U25" s="356" t="s">
        <v>183</v>
      </c>
      <c r="V25" s="357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8"/>
      <c r="AH25" s="115"/>
      <c r="AL25" s="8"/>
    </row>
    <row r="26" spans="1:42" ht="17.45" customHeight="1" x14ac:dyDescent="0.4">
      <c r="A26" s="388" t="s">
        <v>184</v>
      </c>
      <c r="B26" s="389"/>
      <c r="C26" s="389"/>
      <c r="D26" s="389"/>
      <c r="E26" s="389"/>
      <c r="F26" s="389"/>
      <c r="G26" s="390"/>
      <c r="H26" s="391">
        <f>IF(AB23="","",AB23-AB26)</f>
        <v>0</v>
      </c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49" t="s">
        <v>28</v>
      </c>
      <c r="T26" s="50"/>
      <c r="U26" s="393" t="s">
        <v>29</v>
      </c>
      <c r="V26" s="394"/>
      <c r="W26" s="394"/>
      <c r="X26" s="394"/>
      <c r="Y26" s="394"/>
      <c r="Z26" s="394"/>
      <c r="AA26" s="394"/>
      <c r="AB26" s="395">
        <f>ROUNDDOWN(【入力】緑化計画書!C22,2)</f>
        <v>0</v>
      </c>
      <c r="AC26" s="395"/>
      <c r="AD26" s="395"/>
      <c r="AE26" s="395"/>
      <c r="AF26" s="351" t="s">
        <v>26</v>
      </c>
      <c r="AG26" s="396"/>
      <c r="AH26" s="115"/>
      <c r="AI26" s="12" t="s">
        <v>222</v>
      </c>
      <c r="AJ26" s="13" t="s">
        <v>225</v>
      </c>
      <c r="AK26" s="14"/>
      <c r="AL26" s="14" t="s">
        <v>231</v>
      </c>
      <c r="AM26" s="3"/>
      <c r="AN26" s="3"/>
      <c r="AO26" s="3"/>
      <c r="AP26" s="3"/>
    </row>
    <row r="27" spans="1:42" ht="17.45" customHeight="1" x14ac:dyDescent="0.4">
      <c r="A27" s="339" t="s">
        <v>70</v>
      </c>
      <c r="B27" s="340"/>
      <c r="C27" s="340"/>
      <c r="D27" s="340"/>
      <c r="E27" s="340"/>
      <c r="F27" s="340"/>
      <c r="G27" s="385"/>
      <c r="H27" s="397" t="str">
        <f>【入力】緑化計画書!C27</f>
        <v>市街化区域</v>
      </c>
      <c r="I27" s="398"/>
      <c r="J27" s="398"/>
      <c r="K27" s="398"/>
      <c r="L27" s="398"/>
      <c r="M27" s="398"/>
      <c r="N27" s="399" t="s">
        <v>30</v>
      </c>
      <c r="O27" s="400"/>
      <c r="P27" s="400"/>
      <c r="Q27" s="400"/>
      <c r="R27" s="51" t="s">
        <v>167</v>
      </c>
      <c r="S27" s="401" t="str">
        <f>IF(【入力】緑化計画書!C28="","-",【入力】緑化計画書!C28)</f>
        <v>-</v>
      </c>
      <c r="T27" s="401"/>
      <c r="U27" s="401"/>
      <c r="V27" s="401"/>
      <c r="W27" s="401"/>
      <c r="X27" s="401"/>
      <c r="Y27" s="52" t="s">
        <v>165</v>
      </c>
      <c r="Z27" s="53" t="s">
        <v>166</v>
      </c>
      <c r="AA27" s="402" t="str">
        <f>IF(【入力】緑化計画書!C33="","-",【入力】緑化計画書!C33)</f>
        <v>-</v>
      </c>
      <c r="AB27" s="402"/>
      <c r="AC27" s="402"/>
      <c r="AD27" s="402"/>
      <c r="AE27" s="402"/>
      <c r="AF27" s="402"/>
      <c r="AG27" s="54" t="s">
        <v>14</v>
      </c>
      <c r="AH27" s="114"/>
      <c r="AI27" s="15" t="str">
        <f>$H$27&amp;$H$28&amp;$S$27</f>
        <v>市街化区域0-</v>
      </c>
      <c r="AJ27" s="16" t="e">
        <f>VLOOKUP($AI$27,基本緑化率判別!$A$3:$E$134,5,FALSE)</f>
        <v>#N/A</v>
      </c>
      <c r="AK27" s="17"/>
      <c r="AL27" s="132" t="e">
        <f>AJ27+AJ29</f>
        <v>#N/A</v>
      </c>
      <c r="AM27" s="3"/>
      <c r="AN27" s="3"/>
      <c r="AO27" s="3"/>
      <c r="AP27" s="3"/>
    </row>
    <row r="28" spans="1:42" ht="17.45" customHeight="1" x14ac:dyDescent="0.4">
      <c r="A28" s="403" t="s">
        <v>71</v>
      </c>
      <c r="B28" s="404"/>
      <c r="C28" s="404"/>
      <c r="D28" s="404"/>
      <c r="E28" s="404"/>
      <c r="F28" s="404"/>
      <c r="G28" s="405"/>
      <c r="H28" s="397">
        <f>【入力】緑化計画書!C24</f>
        <v>0</v>
      </c>
      <c r="I28" s="398"/>
      <c r="J28" s="398"/>
      <c r="K28" s="398"/>
      <c r="L28" s="398"/>
      <c r="M28" s="398"/>
      <c r="N28" s="398"/>
      <c r="O28" s="398"/>
      <c r="P28" s="398"/>
      <c r="Q28" s="406" t="s">
        <v>47</v>
      </c>
      <c r="R28" s="406"/>
      <c r="S28" s="406"/>
      <c r="T28" s="406"/>
      <c r="U28" s="406"/>
      <c r="V28" s="407" t="str">
        <f>IF(【入力】緑化計画書!C25="","-",【入力】緑化計画書!C25)</f>
        <v>-</v>
      </c>
      <c r="W28" s="361"/>
      <c r="X28" s="361"/>
      <c r="Y28" s="361"/>
      <c r="Z28" s="361"/>
      <c r="AA28" s="361"/>
      <c r="AB28" s="361"/>
      <c r="AC28" s="361"/>
      <c r="AD28" s="361"/>
      <c r="AE28" s="361"/>
      <c r="AF28" s="361"/>
      <c r="AG28" s="55" t="s">
        <v>14</v>
      </c>
      <c r="AH28" s="123"/>
      <c r="AI28" s="12" t="s">
        <v>222</v>
      </c>
      <c r="AJ28" s="17" t="s">
        <v>226</v>
      </c>
      <c r="AK28" s="17"/>
      <c r="AL28" s="19"/>
      <c r="AM28" s="3"/>
      <c r="AN28" s="3"/>
      <c r="AO28" s="3"/>
      <c r="AP28" s="3"/>
    </row>
    <row r="29" spans="1:42" ht="17.45" customHeight="1" x14ac:dyDescent="0.4">
      <c r="A29" s="413" t="s">
        <v>51</v>
      </c>
      <c r="B29" s="414"/>
      <c r="C29" s="414"/>
      <c r="D29" s="414"/>
      <c r="E29" s="414"/>
      <c r="F29" s="421"/>
      <c r="G29" s="56" t="s">
        <v>169</v>
      </c>
      <c r="H29" s="343" t="str">
        <f>IF(【入力】緑化計画書!C29="","-",【入力】緑化計画書!C29)</f>
        <v>-</v>
      </c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44"/>
      <c r="Y29" s="408" t="s">
        <v>229</v>
      </c>
      <c r="Z29" s="409"/>
      <c r="AA29" s="409"/>
      <c r="AB29" s="409"/>
      <c r="AC29" s="409"/>
      <c r="AD29" s="410" t="e">
        <f>AL27/100</f>
        <v>#N/A</v>
      </c>
      <c r="AE29" s="411"/>
      <c r="AF29" s="411"/>
      <c r="AG29" s="412"/>
      <c r="AH29" s="124"/>
      <c r="AI29" s="12" t="str">
        <f>$H$27&amp;$H$29</f>
        <v>市街化区域-</v>
      </c>
      <c r="AJ29" s="16">
        <f>VLOOKUP($AI$29,地区別加算緑化率判別!$A$3:$D$15,4,FALSE)</f>
        <v>0</v>
      </c>
      <c r="AK29" s="17"/>
      <c r="AL29" s="24"/>
      <c r="AM29" s="3"/>
      <c r="AN29" s="3"/>
      <c r="AO29" s="3"/>
      <c r="AP29" s="3"/>
    </row>
    <row r="30" spans="1:42" ht="17.45" customHeight="1" x14ac:dyDescent="0.4">
      <c r="A30" s="415"/>
      <c r="B30" s="416"/>
      <c r="C30" s="416"/>
      <c r="D30" s="416"/>
      <c r="E30" s="416"/>
      <c r="F30" s="422"/>
      <c r="G30" s="56" t="s">
        <v>170</v>
      </c>
      <c r="H30" s="343" t="str">
        <f>IF(【入力】緑化計画書!C34="","-",【入力】緑化計画書!C34)</f>
        <v>-</v>
      </c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44"/>
      <c r="Y30" s="408" t="s">
        <v>230</v>
      </c>
      <c r="Z30" s="409"/>
      <c r="AA30" s="409"/>
      <c r="AB30" s="409"/>
      <c r="AC30" s="409"/>
      <c r="AD30" s="410" t="str">
        <f>IF(【入力】緑化計画書!C35=0,"-",AL31/100)</f>
        <v>-</v>
      </c>
      <c r="AE30" s="411"/>
      <c r="AF30" s="411"/>
      <c r="AG30" s="412"/>
      <c r="AH30" s="124"/>
      <c r="AI30" s="12" t="s">
        <v>223</v>
      </c>
      <c r="AJ30" s="13" t="s">
        <v>227</v>
      </c>
      <c r="AK30" s="17"/>
      <c r="AL30" s="131" t="s">
        <v>232</v>
      </c>
      <c r="AM30" s="3"/>
      <c r="AN30" s="3"/>
      <c r="AO30" s="3"/>
      <c r="AP30" s="3"/>
    </row>
    <row r="31" spans="1:42" ht="17.45" customHeight="1" x14ac:dyDescent="0.4">
      <c r="A31" s="413" t="s">
        <v>76</v>
      </c>
      <c r="B31" s="414"/>
      <c r="C31" s="414"/>
      <c r="D31" s="414"/>
      <c r="E31" s="414"/>
      <c r="F31" s="417" t="e">
        <f>IF(K31&gt;=T31,"","不足")</f>
        <v>#N/A</v>
      </c>
      <c r="G31" s="418"/>
      <c r="H31" s="423" t="s">
        <v>54</v>
      </c>
      <c r="I31" s="424"/>
      <c r="J31" s="424"/>
      <c r="K31" s="425">
        <f>【入力・印刷】植栽計画内訳!AA6</f>
        <v>0</v>
      </c>
      <c r="L31" s="426"/>
      <c r="M31" s="426"/>
      <c r="N31" s="426"/>
      <c r="O31" s="426"/>
      <c r="P31" s="57" t="s">
        <v>28</v>
      </c>
      <c r="Q31" s="58" t="s">
        <v>16</v>
      </c>
      <c r="R31" s="427" t="s">
        <v>83</v>
      </c>
      <c r="S31" s="428"/>
      <c r="T31" s="429" t="e">
        <f>【入力・印刷】植栽計画内訳!AA2</f>
        <v>#N/A</v>
      </c>
      <c r="U31" s="430"/>
      <c r="V31" s="430"/>
      <c r="W31" s="430"/>
      <c r="X31" s="430"/>
      <c r="Y31" s="59" t="s">
        <v>28</v>
      </c>
      <c r="Z31" s="60" t="s">
        <v>14</v>
      </c>
      <c r="AA31" s="47"/>
      <c r="AB31" s="47"/>
      <c r="AC31" s="47"/>
      <c r="AD31" s="47"/>
      <c r="AE31" s="47"/>
      <c r="AF31" s="47"/>
      <c r="AG31" s="48"/>
      <c r="AH31" s="114"/>
      <c r="AI31" s="18" t="str">
        <f>$H$27&amp;$H$28&amp;$AA$27</f>
        <v>市街化区域0-</v>
      </c>
      <c r="AJ31" s="16" t="e">
        <f>VLOOKUP($AI$31,基本緑化率判別!$A$3:$E$134,5,FALSE)</f>
        <v>#N/A</v>
      </c>
      <c r="AK31" s="14"/>
      <c r="AL31" s="132" t="e">
        <f>AJ31+AJ33</f>
        <v>#N/A</v>
      </c>
      <c r="AM31" s="3"/>
      <c r="AN31" s="3"/>
      <c r="AO31" s="3"/>
      <c r="AP31" s="3"/>
    </row>
    <row r="32" spans="1:42" ht="17.45" customHeight="1" x14ac:dyDescent="0.4">
      <c r="A32" s="415"/>
      <c r="B32" s="416"/>
      <c r="C32" s="416"/>
      <c r="D32" s="416"/>
      <c r="E32" s="416"/>
      <c r="F32" s="419"/>
      <c r="G32" s="420"/>
      <c r="H32" s="431" t="s">
        <v>55</v>
      </c>
      <c r="I32" s="432"/>
      <c r="J32" s="432"/>
      <c r="K32" s="433" t="e">
        <f>IF(H26="","",ROUNDDOWN((K31/H26)*100,2))</f>
        <v>#DIV/0!</v>
      </c>
      <c r="L32" s="434"/>
      <c r="M32" s="434"/>
      <c r="N32" s="434"/>
      <c r="O32" s="434"/>
      <c r="P32" s="61" t="s">
        <v>77</v>
      </c>
      <c r="Q32" s="62" t="s">
        <v>78</v>
      </c>
      <c r="R32" s="435" t="s">
        <v>79</v>
      </c>
      <c r="S32" s="435"/>
      <c r="T32" s="435"/>
      <c r="U32" s="435"/>
      <c r="V32" s="435"/>
      <c r="W32" s="435"/>
      <c r="X32" s="435"/>
      <c r="Y32" s="435"/>
      <c r="Z32" s="41" t="s">
        <v>14</v>
      </c>
      <c r="AA32" s="49"/>
      <c r="AB32" s="49"/>
      <c r="AC32" s="49"/>
      <c r="AD32" s="49"/>
      <c r="AE32" s="49"/>
      <c r="AF32" s="49"/>
      <c r="AG32" s="50"/>
      <c r="AH32" s="114"/>
      <c r="AI32" s="12" t="s">
        <v>223</v>
      </c>
      <c r="AJ32" s="17" t="s">
        <v>228</v>
      </c>
      <c r="AK32" s="14"/>
      <c r="AL32" s="130"/>
      <c r="AM32" s="3"/>
      <c r="AN32" s="3"/>
      <c r="AO32" s="3"/>
      <c r="AP32" s="3"/>
    </row>
    <row r="33" spans="1:42" ht="17.45" customHeight="1" x14ac:dyDescent="0.4">
      <c r="A33" s="413" t="s">
        <v>88</v>
      </c>
      <c r="B33" s="414"/>
      <c r="C33" s="414"/>
      <c r="D33" s="414"/>
      <c r="E33" s="414"/>
      <c r="F33" s="446" t="str">
        <f>IF(M33&gt;=T33,"","不足")</f>
        <v/>
      </c>
      <c r="G33" s="447"/>
      <c r="H33" s="356" t="s">
        <v>80</v>
      </c>
      <c r="I33" s="357"/>
      <c r="J33" s="357"/>
      <c r="K33" s="357"/>
      <c r="L33" s="357"/>
      <c r="M33" s="436">
        <f>ROUNDDOWN(【入力】緑化計画書!C45,2)</f>
        <v>0</v>
      </c>
      <c r="N33" s="437"/>
      <c r="O33" s="437"/>
      <c r="P33" s="86" t="s">
        <v>82</v>
      </c>
      <c r="Q33" s="87" t="s">
        <v>78</v>
      </c>
      <c r="R33" s="438" t="s">
        <v>83</v>
      </c>
      <c r="S33" s="439"/>
      <c r="T33" s="441">
        <f>IF(AA34="","",ROUNDUP(AA34*0.6,2))</f>
        <v>0</v>
      </c>
      <c r="U33" s="442"/>
      <c r="V33" s="442"/>
      <c r="W33" s="442"/>
      <c r="X33" s="442"/>
      <c r="Y33" s="88" t="s">
        <v>82</v>
      </c>
      <c r="Z33" s="89" t="s">
        <v>14</v>
      </c>
      <c r="AA33" s="468" t="s">
        <v>85</v>
      </c>
      <c r="AB33" s="468"/>
      <c r="AC33" s="468"/>
      <c r="AD33" s="468"/>
      <c r="AE33" s="468"/>
      <c r="AF33" s="47"/>
      <c r="AG33" s="48"/>
      <c r="AH33" s="114"/>
      <c r="AI33" s="12" t="str">
        <f>$H$27&amp;$H$30</f>
        <v>市街化区域-</v>
      </c>
      <c r="AJ33" s="16">
        <f>VLOOKUP($AI$33&amp;"*",地区別加算緑化率判別!$A$3:$D$15,4,FALSE)</f>
        <v>0</v>
      </c>
      <c r="AK33" s="14"/>
      <c r="AL33" s="14"/>
      <c r="AM33" s="3"/>
      <c r="AN33" s="3"/>
      <c r="AO33" s="3"/>
      <c r="AP33" s="3"/>
    </row>
    <row r="34" spans="1:42" ht="17.45" customHeight="1" x14ac:dyDescent="0.4">
      <c r="A34" s="415"/>
      <c r="B34" s="416"/>
      <c r="C34" s="416"/>
      <c r="D34" s="416"/>
      <c r="E34" s="416"/>
      <c r="F34" s="448"/>
      <c r="G34" s="449"/>
      <c r="H34" s="393" t="s">
        <v>81</v>
      </c>
      <c r="I34" s="394"/>
      <c r="J34" s="394"/>
      <c r="K34" s="394"/>
      <c r="L34" s="394"/>
      <c r="M34" s="443" t="e">
        <f>ROUNDDOWN(M33/AA34*100,2)</f>
        <v>#DIV/0!</v>
      </c>
      <c r="N34" s="444"/>
      <c r="O34" s="444"/>
      <c r="P34" s="90" t="s">
        <v>77</v>
      </c>
      <c r="Q34" s="91" t="s">
        <v>78</v>
      </c>
      <c r="R34" s="445" t="s">
        <v>84</v>
      </c>
      <c r="S34" s="445"/>
      <c r="T34" s="445"/>
      <c r="U34" s="445"/>
      <c r="V34" s="445"/>
      <c r="W34" s="445"/>
      <c r="X34" s="445"/>
      <c r="Y34" s="445"/>
      <c r="Z34" s="92" t="s">
        <v>14</v>
      </c>
      <c r="AA34" s="456">
        <f>ROUNDUP(【入力】緑化計画書!C44,2)</f>
        <v>0</v>
      </c>
      <c r="AB34" s="457"/>
      <c r="AC34" s="457"/>
      <c r="AD34" s="457"/>
      <c r="AE34" s="457"/>
      <c r="AF34" s="63" t="s">
        <v>82</v>
      </c>
      <c r="AG34" s="50"/>
      <c r="AH34" s="114"/>
      <c r="AI34" s="18"/>
      <c r="AJ34" s="3"/>
      <c r="AK34" s="14"/>
      <c r="AL34" s="14"/>
      <c r="AM34" s="3"/>
      <c r="AN34" s="3"/>
      <c r="AO34" s="3"/>
      <c r="AP34" s="3"/>
    </row>
    <row r="35" spans="1:42" ht="17.45" customHeight="1" x14ac:dyDescent="0.4">
      <c r="A35" s="458" t="s">
        <v>86</v>
      </c>
      <c r="B35" s="459"/>
      <c r="C35" s="459"/>
      <c r="D35" s="459"/>
      <c r="E35" s="459"/>
      <c r="F35" s="459"/>
      <c r="G35" s="460"/>
      <c r="H35" s="461" t="s">
        <v>87</v>
      </c>
      <c r="I35" s="462"/>
      <c r="J35" s="462"/>
      <c r="K35" s="462"/>
      <c r="L35" s="462"/>
      <c r="M35" s="462"/>
      <c r="N35" s="462"/>
      <c r="O35" s="462"/>
      <c r="P35" s="462"/>
      <c r="Q35" s="462"/>
      <c r="R35" s="462"/>
      <c r="S35" s="462"/>
      <c r="T35" s="462"/>
      <c r="U35" s="462"/>
      <c r="V35" s="462"/>
      <c r="W35" s="462"/>
      <c r="X35" s="462"/>
      <c r="Y35" s="462"/>
      <c r="Z35" s="462"/>
      <c r="AA35" s="462"/>
      <c r="AB35" s="462"/>
      <c r="AC35" s="462"/>
      <c r="AD35" s="462"/>
      <c r="AE35" s="462"/>
      <c r="AF35" s="462"/>
      <c r="AG35" s="463"/>
      <c r="AH35" s="125"/>
      <c r="AI35" s="12"/>
      <c r="AJ35" s="3"/>
      <c r="AK35" s="14"/>
      <c r="AL35" s="3"/>
      <c r="AM35" s="3"/>
      <c r="AN35" s="3"/>
      <c r="AO35" s="3"/>
      <c r="AP35" s="3"/>
    </row>
    <row r="36" spans="1:42" ht="15" customHeight="1" x14ac:dyDescent="0.4">
      <c r="A36" s="464"/>
      <c r="B36" s="464"/>
      <c r="C36" s="464"/>
      <c r="D36" s="464"/>
      <c r="E36" s="464"/>
      <c r="F36" s="464"/>
      <c r="G36" s="464"/>
      <c r="H36" s="464"/>
      <c r="I36" s="464"/>
      <c r="J36" s="464"/>
      <c r="K36" s="464"/>
      <c r="L36" s="464"/>
      <c r="M36" s="464"/>
      <c r="N36" s="464"/>
      <c r="O36" s="464"/>
      <c r="P36" s="464"/>
      <c r="Q36" s="464"/>
      <c r="R36" s="464"/>
      <c r="S36" s="464"/>
      <c r="T36" s="464"/>
      <c r="U36" s="464"/>
      <c r="V36" s="464"/>
      <c r="W36" s="464"/>
      <c r="X36" s="464"/>
      <c r="Y36" s="464"/>
      <c r="Z36" s="464"/>
      <c r="AA36" s="464"/>
      <c r="AB36" s="464"/>
      <c r="AC36" s="464"/>
      <c r="AD36" s="464"/>
      <c r="AE36" s="464"/>
      <c r="AF36" s="464"/>
      <c r="AG36" s="464"/>
      <c r="AH36" s="126"/>
      <c r="AI36" s="12" t="s">
        <v>222</v>
      </c>
      <c r="AJ36" s="3" t="s">
        <v>246</v>
      </c>
      <c r="AK36" s="14"/>
      <c r="AL36" s="3"/>
      <c r="AM36" s="3"/>
      <c r="AN36" s="3"/>
      <c r="AO36" s="3"/>
      <c r="AP36" s="3"/>
    </row>
    <row r="37" spans="1:42" ht="15" customHeight="1" x14ac:dyDescent="0.4">
      <c r="A37" s="465" t="s">
        <v>90</v>
      </c>
      <c r="B37" s="466"/>
      <c r="C37" s="466"/>
      <c r="D37" s="466"/>
      <c r="E37" s="466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113"/>
      <c r="AI37" s="18" t="str">
        <f>$H$27&amp;$H$29</f>
        <v>市街化区域-</v>
      </c>
      <c r="AJ37" s="138">
        <f>IFERROR(VLOOKUP($H$27&amp;$H$29&amp;"*",地目別加算緑化率!$A$3:$E$7,5,FALSE),0)</f>
        <v>0</v>
      </c>
      <c r="AK37" s="14"/>
      <c r="AL37" s="3"/>
      <c r="AM37" s="3"/>
      <c r="AN37" s="3"/>
      <c r="AO37" s="3"/>
      <c r="AP37" s="3"/>
    </row>
    <row r="38" spans="1:42" ht="15" customHeight="1" x14ac:dyDescent="0.4">
      <c r="A38" s="466"/>
      <c r="B38" s="466"/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113"/>
      <c r="AI38" s="12" t="s">
        <v>223</v>
      </c>
      <c r="AJ38" s="3" t="s">
        <v>247</v>
      </c>
      <c r="AK38" s="14"/>
      <c r="AL38" s="3"/>
      <c r="AM38" s="3"/>
      <c r="AN38" s="3"/>
      <c r="AO38" s="3"/>
      <c r="AP38" s="3"/>
    </row>
    <row r="39" spans="1:42" ht="17.45" customHeight="1" x14ac:dyDescent="0.4">
      <c r="A39" s="467" t="s">
        <v>89</v>
      </c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127"/>
      <c r="AI39" s="18" t="str">
        <f>$H$27&amp;$H$30</f>
        <v>市街化区域-</v>
      </c>
      <c r="AJ39" s="138">
        <f>IFERROR(VLOOKUP($H$27&amp;$H$30&amp;"*",地目別加算緑化率!$A$3:$E$7,5,FALSE),0)</f>
        <v>0</v>
      </c>
      <c r="AK39" s="14"/>
      <c r="AL39" s="3"/>
      <c r="AM39" s="3"/>
      <c r="AN39" s="3"/>
      <c r="AO39" s="3"/>
      <c r="AP39" s="3"/>
    </row>
    <row r="40" spans="1:42" ht="17.45" customHeight="1" x14ac:dyDescent="0.4">
      <c r="A40" s="450"/>
      <c r="B40" s="451"/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  <c r="S40" s="451"/>
      <c r="T40" s="451"/>
      <c r="U40" s="451"/>
      <c r="V40" s="451"/>
      <c r="W40" s="451"/>
      <c r="X40" s="451"/>
      <c r="Y40" s="451"/>
      <c r="Z40" s="451"/>
      <c r="AA40" s="451"/>
      <c r="AB40" s="451"/>
      <c r="AC40" s="451"/>
      <c r="AD40" s="451"/>
      <c r="AE40" s="451"/>
      <c r="AF40" s="451"/>
      <c r="AG40" s="452"/>
      <c r="AH40" s="128"/>
      <c r="AI40" s="18"/>
      <c r="AJ40" s="3"/>
      <c r="AK40" s="14"/>
      <c r="AL40" s="3"/>
      <c r="AM40" s="3"/>
      <c r="AN40" s="3"/>
      <c r="AO40" s="3"/>
      <c r="AP40" s="3"/>
    </row>
    <row r="41" spans="1:42" ht="17.45" customHeight="1" x14ac:dyDescent="0.4">
      <c r="A41" s="453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  <c r="AA41" s="454"/>
      <c r="AB41" s="454"/>
      <c r="AC41" s="454"/>
      <c r="AD41" s="454"/>
      <c r="AE41" s="454"/>
      <c r="AF41" s="454"/>
      <c r="AG41" s="455"/>
      <c r="AH41" s="129"/>
      <c r="AI41" s="18"/>
      <c r="AJ41" s="3"/>
      <c r="AK41" s="14"/>
      <c r="AL41" s="3"/>
      <c r="AM41" s="3"/>
      <c r="AN41" s="3"/>
      <c r="AO41" s="3"/>
      <c r="AP41" s="3"/>
    </row>
    <row r="42" spans="1:42" ht="17.45" customHeight="1" x14ac:dyDescent="0.25">
      <c r="A42" s="440" t="s">
        <v>316</v>
      </c>
      <c r="B42" s="440"/>
      <c r="C42" s="440"/>
      <c r="D42" s="440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29"/>
      <c r="T42" s="64" t="s">
        <v>127</v>
      </c>
      <c r="U42" s="64"/>
      <c r="V42" s="64"/>
      <c r="W42" s="65"/>
      <c r="X42" s="65"/>
      <c r="Y42" s="65"/>
      <c r="Z42" s="200"/>
      <c r="AA42" s="64" t="s">
        <v>315</v>
      </c>
      <c r="AB42" s="64"/>
      <c r="AC42" s="64"/>
      <c r="AD42" s="65"/>
      <c r="AE42" s="65"/>
      <c r="AF42" s="65"/>
      <c r="AG42" s="29"/>
      <c r="AH42" s="29"/>
    </row>
    <row r="43" spans="1:42" ht="17.45" customHeight="1" x14ac:dyDescent="0.4">
      <c r="A43" s="198"/>
      <c r="B43" s="313" t="s">
        <v>317</v>
      </c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29"/>
      <c r="T43" s="29"/>
      <c r="U43" s="29"/>
      <c r="V43" s="29"/>
      <c r="W43" s="29"/>
      <c r="X43" s="29"/>
      <c r="Y43" s="29"/>
      <c r="Z43" s="200"/>
      <c r="AA43" s="29"/>
      <c r="AB43" s="29"/>
      <c r="AC43" s="29"/>
      <c r="AD43" s="29"/>
      <c r="AE43" s="29"/>
      <c r="AF43" s="29"/>
      <c r="AG43" s="29"/>
      <c r="AH43" s="29"/>
    </row>
    <row r="44" spans="1:42" ht="17.25" customHeight="1" x14ac:dyDescent="0.25">
      <c r="A44" s="199"/>
      <c r="B44" s="313" t="s">
        <v>318</v>
      </c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29"/>
      <c r="T44" s="201"/>
      <c r="U44" s="201"/>
      <c r="V44" s="201"/>
      <c r="W44" s="200"/>
      <c r="X44" s="200"/>
      <c r="Y44" s="200"/>
      <c r="Z44" s="200"/>
      <c r="AA44" s="29"/>
      <c r="AB44" s="29"/>
      <c r="AC44" s="29"/>
      <c r="AD44" s="29"/>
      <c r="AE44" s="29"/>
      <c r="AF44" s="29"/>
      <c r="AG44" s="29"/>
      <c r="AH44" s="29"/>
    </row>
    <row r="45" spans="1:42" ht="17.45" customHeight="1" x14ac:dyDescent="0.4">
      <c r="A45" s="199"/>
      <c r="B45" s="313" t="s">
        <v>319</v>
      </c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29"/>
      <c r="T45" s="200"/>
      <c r="U45" s="200"/>
      <c r="V45" s="200"/>
      <c r="W45" s="200"/>
      <c r="X45" s="200"/>
      <c r="Y45" s="200"/>
      <c r="Z45" s="200"/>
      <c r="AA45" s="29"/>
      <c r="AB45" s="29"/>
      <c r="AC45" s="29"/>
      <c r="AD45" s="29"/>
      <c r="AE45" s="29"/>
      <c r="AF45" s="29"/>
      <c r="AG45" s="29"/>
      <c r="AH45" s="29"/>
    </row>
    <row r="46" spans="1:42" ht="17.45" customHeight="1" x14ac:dyDescent="0.4">
      <c r="B46" s="313" t="s">
        <v>320</v>
      </c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</row>
    <row r="47" spans="1:42" ht="17.45" customHeight="1" x14ac:dyDescent="0.4">
      <c r="B47" s="313" t="s">
        <v>321</v>
      </c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</row>
    <row r="48" spans="1:42" ht="17.45" customHeight="1" x14ac:dyDescent="0.4">
      <c r="B48" s="313" t="s">
        <v>322</v>
      </c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</row>
  </sheetData>
  <sheetProtection password="CF46" sheet="1" objects="1" scenarios="1"/>
  <mergeCells count="111">
    <mergeCell ref="H33:L33"/>
    <mergeCell ref="M33:O33"/>
    <mergeCell ref="R33:S33"/>
    <mergeCell ref="A42:R42"/>
    <mergeCell ref="T33:X33"/>
    <mergeCell ref="H34:L34"/>
    <mergeCell ref="M34:O34"/>
    <mergeCell ref="R34:Y34"/>
    <mergeCell ref="A33:E34"/>
    <mergeCell ref="F33:G34"/>
    <mergeCell ref="A40:AG40"/>
    <mergeCell ref="A41:AG41"/>
    <mergeCell ref="AA34:AE34"/>
    <mergeCell ref="A35:G35"/>
    <mergeCell ref="H35:AG35"/>
    <mergeCell ref="A36:AG36"/>
    <mergeCell ref="A37:AG38"/>
    <mergeCell ref="A39:AG39"/>
    <mergeCell ref="AA33:AE33"/>
    <mergeCell ref="A28:G28"/>
    <mergeCell ref="H28:P28"/>
    <mergeCell ref="Q28:U28"/>
    <mergeCell ref="V28:AF28"/>
    <mergeCell ref="H29:X29"/>
    <mergeCell ref="Y29:AC29"/>
    <mergeCell ref="AD29:AG29"/>
    <mergeCell ref="A31:E32"/>
    <mergeCell ref="F31:G32"/>
    <mergeCell ref="H30:X30"/>
    <mergeCell ref="Y30:AC30"/>
    <mergeCell ref="AD30:AG30"/>
    <mergeCell ref="A29:F30"/>
    <mergeCell ref="H31:J31"/>
    <mergeCell ref="K31:O31"/>
    <mergeCell ref="R31:S31"/>
    <mergeCell ref="T31:X31"/>
    <mergeCell ref="H32:J32"/>
    <mergeCell ref="K32:O32"/>
    <mergeCell ref="R32:Y32"/>
    <mergeCell ref="A26:G26"/>
    <mergeCell ref="H26:R26"/>
    <mergeCell ref="U26:AA26"/>
    <mergeCell ref="AB26:AE26"/>
    <mergeCell ref="AF26:AG26"/>
    <mergeCell ref="A27:G27"/>
    <mergeCell ref="H27:M27"/>
    <mergeCell ref="N27:Q27"/>
    <mergeCell ref="S27:X27"/>
    <mergeCell ref="AA27:AF27"/>
    <mergeCell ref="AF23:AG23"/>
    <mergeCell ref="U24:AA24"/>
    <mergeCell ref="AB24:AE24"/>
    <mergeCell ref="AF24:AG24"/>
    <mergeCell ref="A25:G25"/>
    <mergeCell ref="U25:AG25"/>
    <mergeCell ref="U21:V21"/>
    <mergeCell ref="W21:X21"/>
    <mergeCell ref="Z21:AA21"/>
    <mergeCell ref="AC21:AD21"/>
    <mergeCell ref="AF21:AG21"/>
    <mergeCell ref="A22:G24"/>
    <mergeCell ref="H22:T24"/>
    <mergeCell ref="U22:AG22"/>
    <mergeCell ref="U23:AA23"/>
    <mergeCell ref="AB23:AE23"/>
    <mergeCell ref="A21:G21"/>
    <mergeCell ref="H21:I21"/>
    <mergeCell ref="J21:K21"/>
    <mergeCell ref="M21:N21"/>
    <mergeCell ref="P21:Q21"/>
    <mergeCell ref="S21:T21"/>
    <mergeCell ref="B6:L6"/>
    <mergeCell ref="G5:H5"/>
    <mergeCell ref="J5:K5"/>
    <mergeCell ref="D5:E5"/>
    <mergeCell ref="A19:G19"/>
    <mergeCell ref="A20:G20"/>
    <mergeCell ref="H20:AG20"/>
    <mergeCell ref="M11:Q11"/>
    <mergeCell ref="R11:S11"/>
    <mergeCell ref="T11:AG11"/>
    <mergeCell ref="R13:S13"/>
    <mergeCell ref="T13:AF13"/>
    <mergeCell ref="R14:S14"/>
    <mergeCell ref="T12:AF12"/>
    <mergeCell ref="H19:AG19"/>
    <mergeCell ref="T14:AF14"/>
    <mergeCell ref="B45:R45"/>
    <mergeCell ref="B46:R46"/>
    <mergeCell ref="B47:R47"/>
    <mergeCell ref="B48:R48"/>
    <mergeCell ref="B43:R43"/>
    <mergeCell ref="B44:R44"/>
    <mergeCell ref="X1:AF1"/>
    <mergeCell ref="K2:V3"/>
    <mergeCell ref="X2:AF2"/>
    <mergeCell ref="X3:Y3"/>
    <mergeCell ref="Z3:AA3"/>
    <mergeCell ref="AB3:AC3"/>
    <mergeCell ref="AD3:AE3"/>
    <mergeCell ref="M7:Q7"/>
    <mergeCell ref="R7:S7"/>
    <mergeCell ref="T7:AG7"/>
    <mergeCell ref="R9:S9"/>
    <mergeCell ref="T9:AF9"/>
    <mergeCell ref="S15:U15"/>
    <mergeCell ref="V15:AF15"/>
    <mergeCell ref="T8:AF8"/>
    <mergeCell ref="V10:AF10"/>
    <mergeCell ref="S10:U10"/>
    <mergeCell ref="A17:AG18"/>
  </mergeCells>
  <phoneticPr fontId="1"/>
  <pageMargins left="0.59055118110236227" right="0.19685039370078741" top="0.39370078740157483" bottom="0.39370078740157483" header="0.31496062992125984" footer="0.31496062992125984"/>
  <pageSetup paperSize="9" scale="9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T61"/>
  <sheetViews>
    <sheetView view="pageBreakPreview" zoomScaleNormal="100" zoomScaleSheetLayoutView="100" workbookViewId="0">
      <selection activeCell="Y9" sqref="Y9"/>
    </sheetView>
  </sheetViews>
  <sheetFormatPr defaultColWidth="2.625" defaultRowHeight="17.45" customHeight="1" x14ac:dyDescent="0.4"/>
  <cols>
    <col min="1" max="33" width="2.625" style="1"/>
    <col min="34" max="34" width="2.625" style="1" customWidth="1"/>
    <col min="35" max="35" width="10.625" style="1" customWidth="1"/>
    <col min="36" max="36" width="12.625" style="1" customWidth="1"/>
    <col min="37" max="38" width="2.625" style="1" customWidth="1"/>
    <col min="39" max="40" width="2.625" style="1"/>
    <col min="41" max="41" width="2.625" style="1" customWidth="1"/>
    <col min="42" max="16384" width="2.625" style="1"/>
  </cols>
  <sheetData>
    <row r="1" spans="1:38" ht="17.45" customHeight="1" thickBot="1" x14ac:dyDescent="0.45">
      <c r="A1" s="29" t="s">
        <v>91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I1" s="148" t="s">
        <v>244</v>
      </c>
      <c r="AJ1" s="148" t="s">
        <v>245</v>
      </c>
      <c r="AK1" s="20"/>
      <c r="AL1" s="20"/>
    </row>
    <row r="2" spans="1:38" ht="17.45" customHeight="1" x14ac:dyDescent="0.4">
      <c r="A2" s="517" t="s">
        <v>196</v>
      </c>
      <c r="B2" s="518"/>
      <c r="C2" s="518"/>
      <c r="D2" s="518"/>
      <c r="E2" s="518"/>
      <c r="F2" s="518"/>
      <c r="G2" s="501"/>
      <c r="H2" s="469" t="s">
        <v>163</v>
      </c>
      <c r="I2" s="470"/>
      <c r="J2" s="470"/>
      <c r="K2" s="470"/>
      <c r="L2" s="471"/>
      <c r="M2" s="474" t="s">
        <v>92</v>
      </c>
      <c r="N2" s="354"/>
      <c r="O2" s="354"/>
      <c r="P2" s="354"/>
      <c r="Q2" s="354"/>
      <c r="R2" s="354"/>
      <c r="S2" s="354"/>
      <c r="T2" s="475">
        <f>ROUND(【入力】緑化計画書!C30,2)</f>
        <v>0</v>
      </c>
      <c r="U2" s="476"/>
      <c r="V2" s="476"/>
      <c r="W2" s="476"/>
      <c r="X2" s="476"/>
      <c r="Y2" s="66" t="s">
        <v>28</v>
      </c>
      <c r="Z2" s="482" t="s">
        <v>93</v>
      </c>
      <c r="AA2" s="494" t="e">
        <f>ROUNDUP(AJ6,2)</f>
        <v>#N/A</v>
      </c>
      <c r="AB2" s="495"/>
      <c r="AC2" s="495"/>
      <c r="AD2" s="495"/>
      <c r="AE2" s="495"/>
      <c r="AF2" s="495"/>
      <c r="AG2" s="491" t="s">
        <v>28</v>
      </c>
      <c r="AI2" s="189" t="e">
        <f>'【印刷のみ】緑化計画書 '!AL27</f>
        <v>#N/A</v>
      </c>
      <c r="AJ2" s="149" t="e">
        <f>(T2-T3)*AI2/100</f>
        <v>#N/A</v>
      </c>
      <c r="AL2" s="135"/>
    </row>
    <row r="3" spans="1:38" ht="17.45" customHeight="1" x14ac:dyDescent="0.4">
      <c r="A3" s="519"/>
      <c r="B3" s="520"/>
      <c r="C3" s="520"/>
      <c r="D3" s="520"/>
      <c r="E3" s="520"/>
      <c r="F3" s="520"/>
      <c r="G3" s="521"/>
      <c r="H3" s="472"/>
      <c r="I3" s="319"/>
      <c r="J3" s="319"/>
      <c r="K3" s="319"/>
      <c r="L3" s="473"/>
      <c r="M3" s="477" t="str">
        <f>【入力】緑化計画書!B31</f>
        <v>　うち，課税地目が「田・畑・山林」の面積</v>
      </c>
      <c r="N3" s="478"/>
      <c r="O3" s="478"/>
      <c r="P3" s="478"/>
      <c r="Q3" s="478"/>
      <c r="R3" s="478"/>
      <c r="S3" s="479"/>
      <c r="T3" s="480">
        <f>ROUND(【入力】緑化計画書!C31,2)</f>
        <v>0</v>
      </c>
      <c r="U3" s="481"/>
      <c r="V3" s="481"/>
      <c r="W3" s="481"/>
      <c r="X3" s="481"/>
      <c r="Y3" s="67" t="s">
        <v>28</v>
      </c>
      <c r="Z3" s="483"/>
      <c r="AA3" s="496"/>
      <c r="AB3" s="496"/>
      <c r="AC3" s="496"/>
      <c r="AD3" s="496"/>
      <c r="AE3" s="496"/>
      <c r="AF3" s="496"/>
      <c r="AG3" s="492"/>
      <c r="AI3" s="189" t="e">
        <f>AI2+'【印刷のみ】緑化計画書 '!AJ37</f>
        <v>#N/A</v>
      </c>
      <c r="AJ3" s="149" t="e">
        <f t="shared" ref="AJ3:AJ5" si="0">T3*AI3/100</f>
        <v>#N/A</v>
      </c>
      <c r="AK3" s="136"/>
    </row>
    <row r="4" spans="1:38" ht="17.45" customHeight="1" x14ac:dyDescent="0.4">
      <c r="A4" s="519"/>
      <c r="B4" s="520"/>
      <c r="C4" s="520"/>
      <c r="D4" s="520"/>
      <c r="E4" s="520"/>
      <c r="F4" s="520"/>
      <c r="G4" s="521"/>
      <c r="H4" s="469" t="s">
        <v>164</v>
      </c>
      <c r="I4" s="470"/>
      <c r="J4" s="470"/>
      <c r="K4" s="470"/>
      <c r="L4" s="471"/>
      <c r="M4" s="474" t="s">
        <v>92</v>
      </c>
      <c r="N4" s="354"/>
      <c r="O4" s="354"/>
      <c r="P4" s="354"/>
      <c r="Q4" s="354"/>
      <c r="R4" s="354"/>
      <c r="S4" s="354"/>
      <c r="T4" s="475">
        <f>ROUND(【入力】緑化計画書!C35,2)</f>
        <v>0</v>
      </c>
      <c r="U4" s="476"/>
      <c r="V4" s="476"/>
      <c r="W4" s="476"/>
      <c r="X4" s="476"/>
      <c r="Y4" s="66" t="s">
        <v>28</v>
      </c>
      <c r="Z4" s="483"/>
      <c r="AA4" s="496"/>
      <c r="AB4" s="496"/>
      <c r="AC4" s="496"/>
      <c r="AD4" s="496"/>
      <c r="AE4" s="496"/>
      <c r="AF4" s="496"/>
      <c r="AG4" s="492"/>
      <c r="AI4" s="189" t="e">
        <f>'【印刷のみ】緑化計画書 '!AL31</f>
        <v>#N/A</v>
      </c>
      <c r="AJ4" s="149" t="e">
        <f>(T4-T5)*AI4/100</f>
        <v>#N/A</v>
      </c>
      <c r="AK4" s="135"/>
    </row>
    <row r="5" spans="1:38" ht="17.45" customHeight="1" thickBot="1" x14ac:dyDescent="0.45">
      <c r="A5" s="519"/>
      <c r="B5" s="520"/>
      <c r="C5" s="520"/>
      <c r="D5" s="520"/>
      <c r="E5" s="520"/>
      <c r="F5" s="520"/>
      <c r="G5" s="521"/>
      <c r="H5" s="472"/>
      <c r="I5" s="319"/>
      <c r="J5" s="319"/>
      <c r="K5" s="319"/>
      <c r="L5" s="473"/>
      <c r="M5" s="477" t="str">
        <f>【入力】緑化計画書!B36</f>
        <v>　うち，課税地目が「田・畑・山林」の面積</v>
      </c>
      <c r="N5" s="478"/>
      <c r="O5" s="478"/>
      <c r="P5" s="478"/>
      <c r="Q5" s="478"/>
      <c r="R5" s="478"/>
      <c r="S5" s="479"/>
      <c r="T5" s="480">
        <f>ROUND(【入力】緑化計画書!C36,2)</f>
        <v>0</v>
      </c>
      <c r="U5" s="481"/>
      <c r="V5" s="481"/>
      <c r="W5" s="481"/>
      <c r="X5" s="481"/>
      <c r="Y5" s="67" t="s">
        <v>28</v>
      </c>
      <c r="Z5" s="484"/>
      <c r="AA5" s="497"/>
      <c r="AB5" s="497"/>
      <c r="AC5" s="497"/>
      <c r="AD5" s="497"/>
      <c r="AE5" s="497"/>
      <c r="AF5" s="497"/>
      <c r="AG5" s="493"/>
      <c r="AI5" s="189" t="e">
        <f>AI4+'【印刷のみ】緑化計画書 '!AJ39</f>
        <v>#N/A</v>
      </c>
      <c r="AJ5" s="149" t="e">
        <f t="shared" si="0"/>
        <v>#N/A</v>
      </c>
      <c r="AK5" s="135"/>
    </row>
    <row r="6" spans="1:38" ht="17.45" customHeight="1" x14ac:dyDescent="0.4">
      <c r="A6" s="519"/>
      <c r="B6" s="520"/>
      <c r="C6" s="520"/>
      <c r="D6" s="520"/>
      <c r="E6" s="520"/>
      <c r="F6" s="520"/>
      <c r="G6" s="521"/>
      <c r="H6" s="525" t="s">
        <v>94</v>
      </c>
      <c r="I6" s="515"/>
      <c r="J6" s="515"/>
      <c r="K6" s="515"/>
      <c r="L6" s="515"/>
      <c r="M6" s="490" t="s">
        <v>95</v>
      </c>
      <c r="N6" s="354"/>
      <c r="O6" s="354"/>
      <c r="P6" s="354"/>
      <c r="Q6" s="354"/>
      <c r="R6" s="354"/>
      <c r="S6" s="354"/>
      <c r="T6" s="526">
        <f>ROUNDDOWN(【入力】緑化計画書!C38,2)</f>
        <v>0</v>
      </c>
      <c r="U6" s="527"/>
      <c r="V6" s="527"/>
      <c r="W6" s="527"/>
      <c r="X6" s="527"/>
      <c r="Y6" s="69" t="s">
        <v>28</v>
      </c>
      <c r="Z6" s="528" t="s">
        <v>99</v>
      </c>
      <c r="AA6" s="530">
        <f>IF(T6="","",SUM(T6:X9))</f>
        <v>0</v>
      </c>
      <c r="AB6" s="531"/>
      <c r="AC6" s="531"/>
      <c r="AD6" s="531"/>
      <c r="AE6" s="531"/>
      <c r="AF6" s="531"/>
      <c r="AG6" s="532" t="s">
        <v>28</v>
      </c>
      <c r="AI6" s="148" t="s">
        <v>241</v>
      </c>
      <c r="AJ6" s="149" t="e">
        <f>SUM(AJ2:AJ5)</f>
        <v>#N/A</v>
      </c>
      <c r="AK6" s="135"/>
    </row>
    <row r="7" spans="1:38" ht="17.45" customHeight="1" x14ac:dyDescent="0.4">
      <c r="A7" s="519"/>
      <c r="B7" s="520"/>
      <c r="C7" s="520"/>
      <c r="D7" s="520"/>
      <c r="E7" s="520"/>
      <c r="F7" s="520"/>
      <c r="G7" s="521"/>
      <c r="H7" s="515"/>
      <c r="I7" s="515"/>
      <c r="J7" s="515"/>
      <c r="K7" s="515"/>
      <c r="L7" s="515"/>
      <c r="M7" s="485" t="s">
        <v>96</v>
      </c>
      <c r="N7" s="486"/>
      <c r="O7" s="486"/>
      <c r="P7" s="486"/>
      <c r="Q7" s="486"/>
      <c r="R7" s="486"/>
      <c r="S7" s="486"/>
      <c r="T7" s="480">
        <f>ROUNDDOWN(【入力】緑化計画書!C39,2)</f>
        <v>0</v>
      </c>
      <c r="U7" s="481"/>
      <c r="V7" s="481"/>
      <c r="W7" s="481"/>
      <c r="X7" s="481"/>
      <c r="Y7" s="70" t="s">
        <v>28</v>
      </c>
      <c r="Z7" s="529"/>
      <c r="AA7" s="496"/>
      <c r="AB7" s="496"/>
      <c r="AC7" s="496"/>
      <c r="AD7" s="496"/>
      <c r="AE7" s="496"/>
      <c r="AF7" s="496"/>
      <c r="AG7" s="513"/>
      <c r="AK7" s="20"/>
    </row>
    <row r="8" spans="1:38" ht="17.45" customHeight="1" x14ac:dyDescent="0.4">
      <c r="A8" s="519"/>
      <c r="B8" s="520"/>
      <c r="C8" s="520"/>
      <c r="D8" s="520"/>
      <c r="E8" s="520"/>
      <c r="F8" s="520"/>
      <c r="G8" s="521"/>
      <c r="H8" s="515"/>
      <c r="I8" s="515"/>
      <c r="J8" s="515"/>
      <c r="K8" s="515"/>
      <c r="L8" s="515"/>
      <c r="M8" s="485" t="s">
        <v>97</v>
      </c>
      <c r="N8" s="486"/>
      <c r="O8" s="486"/>
      <c r="P8" s="486"/>
      <c r="Q8" s="486"/>
      <c r="R8" s="486"/>
      <c r="S8" s="486"/>
      <c r="T8" s="480">
        <f>ROUNDDOWN(【入力】緑化計画書!C40,2)</f>
        <v>0</v>
      </c>
      <c r="U8" s="481"/>
      <c r="V8" s="481"/>
      <c r="W8" s="481"/>
      <c r="X8" s="481"/>
      <c r="Y8" s="70" t="s">
        <v>28</v>
      </c>
      <c r="Z8" s="529"/>
      <c r="AA8" s="496"/>
      <c r="AB8" s="496"/>
      <c r="AC8" s="496"/>
      <c r="AD8" s="496"/>
      <c r="AE8" s="496"/>
      <c r="AF8" s="496"/>
      <c r="AG8" s="513"/>
      <c r="AK8" s="135"/>
    </row>
    <row r="9" spans="1:38" ht="17.45" customHeight="1" x14ac:dyDescent="0.4">
      <c r="A9" s="522"/>
      <c r="B9" s="523"/>
      <c r="C9" s="523"/>
      <c r="D9" s="523"/>
      <c r="E9" s="523"/>
      <c r="F9" s="523"/>
      <c r="G9" s="524"/>
      <c r="H9" s="515"/>
      <c r="I9" s="515"/>
      <c r="J9" s="515"/>
      <c r="K9" s="515"/>
      <c r="L9" s="515"/>
      <c r="M9" s="487" t="s">
        <v>98</v>
      </c>
      <c r="N9" s="488"/>
      <c r="O9" s="488"/>
      <c r="P9" s="489" t="str">
        <f>【入力】緑化計画書!E41</f>
        <v>-</v>
      </c>
      <c r="Q9" s="489"/>
      <c r="R9" s="489"/>
      <c r="S9" s="71" t="s">
        <v>14</v>
      </c>
      <c r="T9" s="511">
        <f>ROUNDDOWN(【入力】緑化計画書!D42,2)</f>
        <v>0</v>
      </c>
      <c r="U9" s="512"/>
      <c r="V9" s="512"/>
      <c r="W9" s="512"/>
      <c r="X9" s="512"/>
      <c r="Y9" s="72" t="s">
        <v>28</v>
      </c>
      <c r="Z9" s="529"/>
      <c r="AA9" s="496"/>
      <c r="AB9" s="496"/>
      <c r="AC9" s="496"/>
      <c r="AD9" s="496"/>
      <c r="AE9" s="496"/>
      <c r="AF9" s="496"/>
      <c r="AG9" s="513"/>
      <c r="AK9" s="136"/>
    </row>
    <row r="10" spans="1:38" ht="17.45" customHeight="1" x14ac:dyDescent="0.4">
      <c r="A10" s="513" t="s">
        <v>106</v>
      </c>
      <c r="B10" s="513"/>
      <c r="C10" s="513"/>
      <c r="D10" s="513"/>
      <c r="E10" s="514" t="s">
        <v>185</v>
      </c>
      <c r="F10" s="515"/>
      <c r="G10" s="515"/>
      <c r="H10" s="515"/>
      <c r="I10" s="515"/>
      <c r="J10" s="515"/>
      <c r="K10" s="515"/>
      <c r="L10" s="515"/>
      <c r="M10" s="499" t="s">
        <v>100</v>
      </c>
      <c r="N10" s="499"/>
      <c r="O10" s="499"/>
      <c r="P10" s="499"/>
      <c r="Q10" s="499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500" t="s">
        <v>104</v>
      </c>
      <c r="AC10" s="500"/>
      <c r="AD10" s="500"/>
      <c r="AE10" s="500"/>
      <c r="AF10" s="500"/>
      <c r="AG10" s="501"/>
      <c r="AK10" s="135"/>
    </row>
    <row r="11" spans="1:38" ht="17.45" customHeight="1" x14ac:dyDescent="0.4">
      <c r="A11" s="513"/>
      <c r="B11" s="513"/>
      <c r="C11" s="513"/>
      <c r="D11" s="513"/>
      <c r="E11" s="515"/>
      <c r="F11" s="515"/>
      <c r="G11" s="515"/>
      <c r="H11" s="515"/>
      <c r="I11" s="515"/>
      <c r="J11" s="515"/>
      <c r="K11" s="515"/>
      <c r="L11" s="515"/>
      <c r="M11" s="516" t="e">
        <f>IF($AA$2="","",$AA$2)</f>
        <v>#N/A</v>
      </c>
      <c r="N11" s="503"/>
      <c r="O11" s="503"/>
      <c r="P11" s="503"/>
      <c r="Q11" s="503"/>
      <c r="R11" s="68" t="s">
        <v>28</v>
      </c>
      <c r="S11" s="68" t="s">
        <v>101</v>
      </c>
      <c r="T11" s="504">
        <v>0.1</v>
      </c>
      <c r="U11" s="505"/>
      <c r="V11" s="506"/>
      <c r="W11" s="68" t="s">
        <v>101</v>
      </c>
      <c r="X11" s="507">
        <v>0.5</v>
      </c>
      <c r="Y11" s="508"/>
      <c r="Z11" s="74" t="s">
        <v>102</v>
      </c>
      <c r="AA11" s="68" t="s">
        <v>103</v>
      </c>
      <c r="AB11" s="509" t="e">
        <f>IF(M11="","",ROUNDUP(M11*T11*X11,0))</f>
        <v>#N/A</v>
      </c>
      <c r="AC11" s="510"/>
      <c r="AD11" s="510"/>
      <c r="AE11" s="510"/>
      <c r="AF11" s="510"/>
      <c r="AG11" s="75" t="s">
        <v>102</v>
      </c>
      <c r="AK11" s="135"/>
    </row>
    <row r="12" spans="1:38" ht="17.45" customHeight="1" x14ac:dyDescent="0.4">
      <c r="A12" s="513"/>
      <c r="B12" s="513"/>
      <c r="C12" s="513"/>
      <c r="D12" s="513"/>
      <c r="E12" s="514" t="s">
        <v>186</v>
      </c>
      <c r="F12" s="515"/>
      <c r="G12" s="515"/>
      <c r="H12" s="515"/>
      <c r="I12" s="515"/>
      <c r="J12" s="515"/>
      <c r="K12" s="515"/>
      <c r="L12" s="515"/>
      <c r="M12" s="498" t="s">
        <v>100</v>
      </c>
      <c r="N12" s="499"/>
      <c r="O12" s="499"/>
      <c r="P12" s="499"/>
      <c r="Q12" s="499"/>
      <c r="R12" s="73"/>
      <c r="S12" s="73"/>
      <c r="T12" s="73"/>
      <c r="U12" s="73"/>
      <c r="V12" s="73"/>
      <c r="W12" s="73"/>
      <c r="X12" s="76"/>
      <c r="Y12" s="76"/>
      <c r="Z12" s="73"/>
      <c r="AA12" s="73"/>
      <c r="AB12" s="500" t="s">
        <v>104</v>
      </c>
      <c r="AC12" s="500"/>
      <c r="AD12" s="500"/>
      <c r="AE12" s="500"/>
      <c r="AF12" s="500"/>
      <c r="AG12" s="501"/>
      <c r="AK12" s="135"/>
    </row>
    <row r="13" spans="1:38" ht="17.45" customHeight="1" x14ac:dyDescent="0.4">
      <c r="A13" s="513"/>
      <c r="B13" s="513"/>
      <c r="C13" s="513"/>
      <c r="D13" s="513"/>
      <c r="E13" s="515"/>
      <c r="F13" s="515"/>
      <c r="G13" s="515"/>
      <c r="H13" s="515"/>
      <c r="I13" s="515"/>
      <c r="J13" s="515"/>
      <c r="K13" s="515"/>
      <c r="L13" s="515"/>
      <c r="M13" s="502" t="e">
        <f t="shared" ref="M13" si="1">IF($AA$2="","",$AA$2)</f>
        <v>#N/A</v>
      </c>
      <c r="N13" s="503"/>
      <c r="O13" s="503"/>
      <c r="P13" s="503"/>
      <c r="Q13" s="503"/>
      <c r="R13" s="68" t="s">
        <v>28</v>
      </c>
      <c r="S13" s="68" t="s">
        <v>101</v>
      </c>
      <c r="T13" s="504">
        <v>0.1</v>
      </c>
      <c r="U13" s="505"/>
      <c r="V13" s="506"/>
      <c r="W13" s="68" t="s">
        <v>101</v>
      </c>
      <c r="X13" s="507">
        <v>0.5</v>
      </c>
      <c r="Y13" s="508"/>
      <c r="Z13" s="74" t="s">
        <v>102</v>
      </c>
      <c r="AA13" s="68" t="s">
        <v>103</v>
      </c>
      <c r="AB13" s="509" t="e">
        <f>IF(M13="","",ROUNDUP(M13*T13*X13,0))</f>
        <v>#N/A</v>
      </c>
      <c r="AC13" s="510"/>
      <c r="AD13" s="510"/>
      <c r="AE13" s="510"/>
      <c r="AF13" s="510"/>
      <c r="AG13" s="75" t="s">
        <v>102</v>
      </c>
    </row>
    <row r="14" spans="1:38" ht="17.45" customHeight="1" x14ac:dyDescent="0.4">
      <c r="A14" s="513"/>
      <c r="B14" s="513"/>
      <c r="C14" s="513"/>
      <c r="D14" s="513"/>
      <c r="E14" s="514" t="s">
        <v>187</v>
      </c>
      <c r="F14" s="515"/>
      <c r="G14" s="515"/>
      <c r="H14" s="515"/>
      <c r="I14" s="515"/>
      <c r="J14" s="515"/>
      <c r="K14" s="515"/>
      <c r="L14" s="515"/>
      <c r="M14" s="498" t="s">
        <v>100</v>
      </c>
      <c r="N14" s="499"/>
      <c r="O14" s="499"/>
      <c r="P14" s="499"/>
      <c r="Q14" s="499"/>
      <c r="R14" s="73"/>
      <c r="S14" s="73"/>
      <c r="T14" s="73"/>
      <c r="U14" s="73"/>
      <c r="V14" s="73"/>
      <c r="W14" s="73"/>
      <c r="X14" s="76"/>
      <c r="Y14" s="76"/>
      <c r="Z14" s="73"/>
      <c r="AA14" s="73"/>
      <c r="AB14" s="500" t="s">
        <v>104</v>
      </c>
      <c r="AC14" s="500"/>
      <c r="AD14" s="500"/>
      <c r="AE14" s="500"/>
      <c r="AF14" s="500"/>
      <c r="AG14" s="501"/>
    </row>
    <row r="15" spans="1:38" ht="17.45" customHeight="1" x14ac:dyDescent="0.4">
      <c r="A15" s="513"/>
      <c r="B15" s="513"/>
      <c r="C15" s="513"/>
      <c r="D15" s="513"/>
      <c r="E15" s="515"/>
      <c r="F15" s="515"/>
      <c r="G15" s="515"/>
      <c r="H15" s="515"/>
      <c r="I15" s="515"/>
      <c r="J15" s="515"/>
      <c r="K15" s="515"/>
      <c r="L15" s="515"/>
      <c r="M15" s="502" t="e">
        <f t="shared" ref="M15" si="2">IF($AA$2="","",$AA$2)</f>
        <v>#N/A</v>
      </c>
      <c r="N15" s="503"/>
      <c r="O15" s="503"/>
      <c r="P15" s="503"/>
      <c r="Q15" s="503"/>
      <c r="R15" s="68" t="s">
        <v>28</v>
      </c>
      <c r="S15" s="68" t="s">
        <v>101</v>
      </c>
      <c r="T15" s="504">
        <v>0.1</v>
      </c>
      <c r="U15" s="505"/>
      <c r="V15" s="506"/>
      <c r="W15" s="68" t="s">
        <v>101</v>
      </c>
      <c r="X15" s="547">
        <v>10</v>
      </c>
      <c r="Y15" s="548"/>
      <c r="Z15" s="74" t="s">
        <v>102</v>
      </c>
      <c r="AA15" s="68" t="s">
        <v>103</v>
      </c>
      <c r="AB15" s="509" t="e">
        <f t="shared" ref="AB15" si="3">IF(M15="","",ROUNDUP(M15*T15*X15,0))</f>
        <v>#N/A</v>
      </c>
      <c r="AC15" s="510"/>
      <c r="AD15" s="510"/>
      <c r="AE15" s="510"/>
      <c r="AF15" s="510"/>
      <c r="AG15" s="75" t="s">
        <v>102</v>
      </c>
    </row>
    <row r="16" spans="1:38" ht="8.85" customHeight="1" x14ac:dyDescent="0.4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3" s="20" customFormat="1" ht="17.45" customHeight="1" x14ac:dyDescent="0.4">
      <c r="A17" s="533" t="s">
        <v>107</v>
      </c>
      <c r="B17" s="534"/>
      <c r="C17" s="534"/>
      <c r="D17" s="534"/>
      <c r="E17" s="534"/>
      <c r="F17" s="534"/>
      <c r="G17" s="535"/>
      <c r="H17" s="513" t="s">
        <v>108</v>
      </c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36" t="s">
        <v>109</v>
      </c>
      <c r="U17" s="536"/>
      <c r="V17" s="536"/>
      <c r="W17" s="533" t="s">
        <v>105</v>
      </c>
      <c r="X17" s="534"/>
      <c r="Y17" s="534"/>
      <c r="Z17" s="534"/>
      <c r="AA17" s="534"/>
      <c r="AB17" s="534"/>
      <c r="AC17" s="534"/>
      <c r="AD17" s="534"/>
      <c r="AE17" s="534"/>
      <c r="AF17" s="534"/>
      <c r="AG17" s="535"/>
    </row>
    <row r="18" spans="1:33" ht="17.45" customHeight="1" x14ac:dyDescent="0.4">
      <c r="A18" s="537" t="s">
        <v>197</v>
      </c>
      <c r="B18" s="538"/>
      <c r="C18" s="538"/>
      <c r="D18" s="538"/>
      <c r="E18" s="538"/>
      <c r="F18" s="538"/>
      <c r="G18" s="539"/>
      <c r="H18" s="540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2">
        <f>【入力】緑化計画書!C54</f>
        <v>0</v>
      </c>
      <c r="U18" s="543"/>
      <c r="V18" s="543"/>
      <c r="W18" s="544" t="s">
        <v>288</v>
      </c>
      <c r="X18" s="545"/>
      <c r="Y18" s="545"/>
      <c r="Z18" s="545"/>
      <c r="AA18" s="545"/>
      <c r="AB18" s="545"/>
      <c r="AC18" s="545"/>
      <c r="AD18" s="545"/>
      <c r="AE18" s="545"/>
      <c r="AF18" s="545"/>
      <c r="AG18" s="546"/>
    </row>
    <row r="19" spans="1:33" ht="17.45" customHeight="1" x14ac:dyDescent="0.4">
      <c r="A19" s="559" t="s">
        <v>289</v>
      </c>
      <c r="B19" s="560"/>
      <c r="C19" s="560"/>
      <c r="D19" s="560"/>
      <c r="E19" s="560"/>
      <c r="F19" s="560"/>
      <c r="G19" s="561"/>
      <c r="H19" s="552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3"/>
      <c r="T19" s="562">
        <f>【入力】緑化計画書!C55</f>
        <v>0</v>
      </c>
      <c r="U19" s="563"/>
      <c r="V19" s="563"/>
      <c r="W19" s="564" t="s">
        <v>287</v>
      </c>
      <c r="X19" s="565"/>
      <c r="Y19" s="565"/>
      <c r="Z19" s="565"/>
      <c r="AA19" s="565"/>
      <c r="AB19" s="565"/>
      <c r="AC19" s="565"/>
      <c r="AD19" s="565"/>
      <c r="AE19" s="565"/>
      <c r="AF19" s="565"/>
      <c r="AG19" s="566"/>
    </row>
    <row r="20" spans="1:33" ht="17.45" customHeight="1" x14ac:dyDescent="0.4">
      <c r="A20" s="549" t="s">
        <v>263</v>
      </c>
      <c r="B20" s="550"/>
      <c r="C20" s="550"/>
      <c r="D20" s="550"/>
      <c r="E20" s="550"/>
      <c r="F20" s="550"/>
      <c r="G20" s="551"/>
      <c r="H20" s="552"/>
      <c r="I20" s="553"/>
      <c r="J20" s="553"/>
      <c r="K20" s="553"/>
      <c r="L20" s="553"/>
      <c r="M20" s="553"/>
      <c r="N20" s="553"/>
      <c r="O20" s="553"/>
      <c r="P20" s="553"/>
      <c r="Q20" s="553"/>
      <c r="R20" s="553"/>
      <c r="S20" s="553"/>
      <c r="T20" s="554">
        <v>0</v>
      </c>
      <c r="U20" s="555"/>
      <c r="V20" s="555"/>
      <c r="W20" s="556"/>
      <c r="X20" s="557"/>
      <c r="Y20" s="557"/>
      <c r="Z20" s="557"/>
      <c r="AA20" s="557"/>
      <c r="AB20" s="557"/>
      <c r="AC20" s="557"/>
      <c r="AD20" s="557"/>
      <c r="AE20" s="557"/>
      <c r="AF20" s="557"/>
      <c r="AG20" s="558"/>
    </row>
    <row r="21" spans="1:33" ht="17.45" customHeight="1" x14ac:dyDescent="0.4">
      <c r="A21" s="549" t="s">
        <v>128</v>
      </c>
      <c r="B21" s="550"/>
      <c r="C21" s="550"/>
      <c r="D21" s="550"/>
      <c r="E21" s="550"/>
      <c r="F21" s="550"/>
      <c r="G21" s="551"/>
      <c r="H21" s="552" t="s">
        <v>296</v>
      </c>
      <c r="I21" s="553"/>
      <c r="J21" s="553"/>
      <c r="K21" s="553"/>
      <c r="L21" s="553"/>
      <c r="M21" s="553"/>
      <c r="N21" s="553"/>
      <c r="O21" s="553"/>
      <c r="P21" s="553"/>
      <c r="Q21" s="553"/>
      <c r="R21" s="553"/>
      <c r="S21" s="553"/>
      <c r="T21" s="554">
        <v>0</v>
      </c>
      <c r="U21" s="555"/>
      <c r="V21" s="555"/>
      <c r="W21" s="556"/>
      <c r="X21" s="557"/>
      <c r="Y21" s="557"/>
      <c r="Z21" s="557"/>
      <c r="AA21" s="557"/>
      <c r="AB21" s="557"/>
      <c r="AC21" s="557"/>
      <c r="AD21" s="557"/>
      <c r="AE21" s="557"/>
      <c r="AF21" s="557"/>
      <c r="AG21" s="558"/>
    </row>
    <row r="22" spans="1:33" ht="17.45" customHeight="1" x14ac:dyDescent="0.4">
      <c r="A22" s="549" t="s">
        <v>131</v>
      </c>
      <c r="B22" s="550"/>
      <c r="C22" s="550"/>
      <c r="D22" s="550"/>
      <c r="E22" s="550"/>
      <c r="F22" s="550"/>
      <c r="G22" s="551"/>
      <c r="H22" s="552"/>
      <c r="I22" s="553"/>
      <c r="J22" s="553"/>
      <c r="K22" s="553"/>
      <c r="L22" s="553"/>
      <c r="M22" s="553"/>
      <c r="N22" s="553"/>
      <c r="O22" s="553"/>
      <c r="P22" s="553"/>
      <c r="Q22" s="553"/>
      <c r="R22" s="553"/>
      <c r="S22" s="553"/>
      <c r="T22" s="554">
        <v>0</v>
      </c>
      <c r="U22" s="555"/>
      <c r="V22" s="555"/>
      <c r="W22" s="556"/>
      <c r="X22" s="557"/>
      <c r="Y22" s="557"/>
      <c r="Z22" s="557"/>
      <c r="AA22" s="557"/>
      <c r="AB22" s="557"/>
      <c r="AC22" s="557"/>
      <c r="AD22" s="557"/>
      <c r="AE22" s="557"/>
      <c r="AF22" s="557"/>
      <c r="AG22" s="558"/>
    </row>
    <row r="23" spans="1:33" ht="17.45" customHeight="1" x14ac:dyDescent="0.4">
      <c r="A23" s="549" t="s">
        <v>129</v>
      </c>
      <c r="B23" s="550"/>
      <c r="C23" s="550"/>
      <c r="D23" s="550"/>
      <c r="E23" s="550"/>
      <c r="F23" s="550"/>
      <c r="G23" s="551"/>
      <c r="H23" s="576" t="s">
        <v>297</v>
      </c>
      <c r="I23" s="577"/>
      <c r="J23" s="577"/>
      <c r="K23" s="577"/>
      <c r="L23" s="577"/>
      <c r="M23" s="577"/>
      <c r="N23" s="577"/>
      <c r="O23" s="577"/>
      <c r="P23" s="577"/>
      <c r="Q23" s="577"/>
      <c r="R23" s="577"/>
      <c r="S23" s="577"/>
      <c r="T23" s="578">
        <v>0</v>
      </c>
      <c r="U23" s="579"/>
      <c r="V23" s="579"/>
      <c r="W23" s="556"/>
      <c r="X23" s="557"/>
      <c r="Y23" s="557"/>
      <c r="Z23" s="557"/>
      <c r="AA23" s="557"/>
      <c r="AB23" s="557"/>
      <c r="AC23" s="557"/>
      <c r="AD23" s="557"/>
      <c r="AE23" s="557"/>
      <c r="AF23" s="557"/>
      <c r="AG23" s="558"/>
    </row>
    <row r="24" spans="1:33" ht="17.45" customHeight="1" x14ac:dyDescent="0.4">
      <c r="A24" s="549" t="s">
        <v>181</v>
      </c>
      <c r="B24" s="550"/>
      <c r="C24" s="550"/>
      <c r="D24" s="550"/>
      <c r="E24" s="550"/>
      <c r="F24" s="550"/>
      <c r="G24" s="551"/>
      <c r="H24" s="576"/>
      <c r="I24" s="577"/>
      <c r="J24" s="577"/>
      <c r="K24" s="577"/>
      <c r="L24" s="577"/>
      <c r="M24" s="577"/>
      <c r="N24" s="577"/>
      <c r="O24" s="577"/>
      <c r="P24" s="577"/>
      <c r="Q24" s="577"/>
      <c r="R24" s="577"/>
      <c r="S24" s="577"/>
      <c r="T24" s="578">
        <v>0</v>
      </c>
      <c r="U24" s="579"/>
      <c r="V24" s="579"/>
      <c r="W24" s="556"/>
      <c r="X24" s="557"/>
      <c r="Y24" s="557"/>
      <c r="Z24" s="557"/>
      <c r="AA24" s="557"/>
      <c r="AB24" s="557"/>
      <c r="AC24" s="557"/>
      <c r="AD24" s="557"/>
      <c r="AE24" s="557"/>
      <c r="AF24" s="557"/>
      <c r="AG24" s="558"/>
    </row>
    <row r="25" spans="1:33" ht="17.45" customHeight="1" x14ac:dyDescent="0.4">
      <c r="A25" s="567" t="s">
        <v>130</v>
      </c>
      <c r="B25" s="568"/>
      <c r="C25" s="568"/>
      <c r="D25" s="568"/>
      <c r="E25" s="568"/>
      <c r="F25" s="568"/>
      <c r="G25" s="569"/>
      <c r="H25" s="570" t="s">
        <v>298</v>
      </c>
      <c r="I25" s="571"/>
      <c r="J25" s="571"/>
      <c r="K25" s="571"/>
      <c r="L25" s="571"/>
      <c r="M25" s="571"/>
      <c r="N25" s="571"/>
      <c r="O25" s="571"/>
      <c r="P25" s="571"/>
      <c r="Q25" s="571"/>
      <c r="R25" s="571"/>
      <c r="S25" s="572"/>
      <c r="T25" s="573">
        <v>0</v>
      </c>
      <c r="U25" s="574"/>
      <c r="V25" s="575"/>
      <c r="W25" s="556"/>
      <c r="X25" s="557"/>
      <c r="Y25" s="557"/>
      <c r="Z25" s="557"/>
      <c r="AA25" s="557"/>
      <c r="AB25" s="557"/>
      <c r="AC25" s="557"/>
      <c r="AD25" s="557"/>
      <c r="AE25" s="557"/>
      <c r="AF25" s="557"/>
      <c r="AG25" s="558"/>
    </row>
    <row r="26" spans="1:33" ht="17.45" customHeight="1" x14ac:dyDescent="0.4">
      <c r="A26" s="567" t="s">
        <v>130</v>
      </c>
      <c r="B26" s="568"/>
      <c r="C26" s="568"/>
      <c r="D26" s="568"/>
      <c r="E26" s="568"/>
      <c r="F26" s="568"/>
      <c r="G26" s="569"/>
      <c r="H26" s="570" t="s">
        <v>299</v>
      </c>
      <c r="I26" s="571"/>
      <c r="J26" s="571"/>
      <c r="K26" s="571"/>
      <c r="L26" s="571"/>
      <c r="M26" s="571"/>
      <c r="N26" s="571"/>
      <c r="O26" s="571"/>
      <c r="P26" s="571"/>
      <c r="Q26" s="571"/>
      <c r="R26" s="571"/>
      <c r="S26" s="572"/>
      <c r="T26" s="573">
        <v>0</v>
      </c>
      <c r="U26" s="574"/>
      <c r="V26" s="575"/>
      <c r="W26" s="556"/>
      <c r="X26" s="557"/>
      <c r="Y26" s="557"/>
      <c r="Z26" s="557"/>
      <c r="AA26" s="557"/>
      <c r="AB26" s="557"/>
      <c r="AC26" s="557"/>
      <c r="AD26" s="557"/>
      <c r="AE26" s="557"/>
      <c r="AF26" s="557"/>
      <c r="AG26" s="558"/>
    </row>
    <row r="27" spans="1:33" ht="17.45" customHeight="1" x14ac:dyDescent="0.4">
      <c r="A27" s="567" t="s">
        <v>135</v>
      </c>
      <c r="B27" s="568"/>
      <c r="C27" s="568"/>
      <c r="D27" s="568"/>
      <c r="E27" s="568"/>
      <c r="F27" s="568"/>
      <c r="G27" s="569"/>
      <c r="H27" s="570"/>
      <c r="I27" s="571"/>
      <c r="J27" s="571"/>
      <c r="K27" s="571"/>
      <c r="L27" s="571"/>
      <c r="M27" s="571"/>
      <c r="N27" s="571"/>
      <c r="O27" s="571"/>
      <c r="P27" s="571"/>
      <c r="Q27" s="571"/>
      <c r="R27" s="571"/>
      <c r="S27" s="572"/>
      <c r="T27" s="580">
        <v>0</v>
      </c>
      <c r="U27" s="581"/>
      <c r="V27" s="582"/>
      <c r="W27" s="583"/>
      <c r="X27" s="584"/>
      <c r="Y27" s="584"/>
      <c r="Z27" s="584"/>
      <c r="AA27" s="584"/>
      <c r="AB27" s="584"/>
      <c r="AC27" s="584"/>
      <c r="AD27" s="584"/>
      <c r="AE27" s="584"/>
      <c r="AF27" s="584"/>
      <c r="AG27" s="585"/>
    </row>
    <row r="28" spans="1:33" ht="17.45" customHeight="1" x14ac:dyDescent="0.4">
      <c r="A28" s="567" t="s">
        <v>128</v>
      </c>
      <c r="B28" s="568"/>
      <c r="C28" s="568"/>
      <c r="D28" s="568"/>
      <c r="E28" s="568"/>
      <c r="F28" s="568"/>
      <c r="G28" s="569"/>
      <c r="H28" s="570"/>
      <c r="I28" s="571"/>
      <c r="J28" s="571"/>
      <c r="K28" s="571"/>
      <c r="L28" s="571"/>
      <c r="M28" s="571"/>
      <c r="N28" s="571"/>
      <c r="O28" s="571"/>
      <c r="P28" s="571"/>
      <c r="Q28" s="571"/>
      <c r="R28" s="571"/>
      <c r="S28" s="572"/>
      <c r="T28" s="580">
        <v>0</v>
      </c>
      <c r="U28" s="581"/>
      <c r="V28" s="582"/>
      <c r="W28" s="583"/>
      <c r="X28" s="584"/>
      <c r="Y28" s="584"/>
      <c r="Z28" s="584"/>
      <c r="AA28" s="584"/>
      <c r="AB28" s="584"/>
      <c r="AC28" s="584"/>
      <c r="AD28" s="584"/>
      <c r="AE28" s="584"/>
      <c r="AF28" s="584"/>
      <c r="AG28" s="585"/>
    </row>
    <row r="29" spans="1:33" ht="17.45" customHeight="1" x14ac:dyDescent="0.4">
      <c r="A29" s="567"/>
      <c r="B29" s="568"/>
      <c r="C29" s="568"/>
      <c r="D29" s="568"/>
      <c r="E29" s="568"/>
      <c r="F29" s="568"/>
      <c r="G29" s="569"/>
      <c r="H29" s="570"/>
      <c r="I29" s="571"/>
      <c r="J29" s="571"/>
      <c r="K29" s="571"/>
      <c r="L29" s="571"/>
      <c r="M29" s="571"/>
      <c r="N29" s="571"/>
      <c r="O29" s="571"/>
      <c r="P29" s="571"/>
      <c r="Q29" s="571"/>
      <c r="R29" s="571"/>
      <c r="S29" s="572"/>
      <c r="T29" s="580"/>
      <c r="U29" s="581"/>
      <c r="V29" s="582"/>
      <c r="W29" s="583"/>
      <c r="X29" s="584"/>
      <c r="Y29" s="584"/>
      <c r="Z29" s="584"/>
      <c r="AA29" s="584"/>
      <c r="AB29" s="584"/>
      <c r="AC29" s="584"/>
      <c r="AD29" s="584"/>
      <c r="AE29" s="584"/>
      <c r="AF29" s="584"/>
      <c r="AG29" s="585"/>
    </row>
    <row r="30" spans="1:33" ht="17.45" customHeight="1" x14ac:dyDescent="0.4">
      <c r="A30" s="567"/>
      <c r="B30" s="550"/>
      <c r="C30" s="550"/>
      <c r="D30" s="550"/>
      <c r="E30" s="550"/>
      <c r="F30" s="550"/>
      <c r="G30" s="551"/>
      <c r="H30" s="576"/>
      <c r="I30" s="577"/>
      <c r="J30" s="577"/>
      <c r="K30" s="577"/>
      <c r="L30" s="577"/>
      <c r="M30" s="577"/>
      <c r="N30" s="577"/>
      <c r="O30" s="577"/>
      <c r="P30" s="577"/>
      <c r="Q30" s="577"/>
      <c r="R30" s="577"/>
      <c r="S30" s="577"/>
      <c r="T30" s="586"/>
      <c r="U30" s="587"/>
      <c r="V30" s="587"/>
      <c r="W30" s="583"/>
      <c r="X30" s="584"/>
      <c r="Y30" s="584"/>
      <c r="Z30" s="584"/>
      <c r="AA30" s="584"/>
      <c r="AB30" s="584"/>
      <c r="AC30" s="584"/>
      <c r="AD30" s="584"/>
      <c r="AE30" s="584"/>
      <c r="AF30" s="584"/>
      <c r="AG30" s="585"/>
    </row>
    <row r="31" spans="1:33" ht="17.45" customHeight="1" x14ac:dyDescent="0.4">
      <c r="A31" s="567"/>
      <c r="B31" s="550"/>
      <c r="C31" s="550"/>
      <c r="D31" s="550"/>
      <c r="E31" s="550"/>
      <c r="F31" s="550"/>
      <c r="G31" s="551"/>
      <c r="H31" s="576"/>
      <c r="I31" s="577"/>
      <c r="J31" s="577"/>
      <c r="K31" s="577"/>
      <c r="L31" s="577"/>
      <c r="M31" s="577"/>
      <c r="N31" s="577"/>
      <c r="O31" s="577"/>
      <c r="P31" s="577"/>
      <c r="Q31" s="577"/>
      <c r="R31" s="577"/>
      <c r="S31" s="577"/>
      <c r="T31" s="586"/>
      <c r="U31" s="587"/>
      <c r="V31" s="587"/>
      <c r="W31" s="583"/>
      <c r="X31" s="584"/>
      <c r="Y31" s="584"/>
      <c r="Z31" s="584"/>
      <c r="AA31" s="584"/>
      <c r="AB31" s="584"/>
      <c r="AC31" s="584"/>
      <c r="AD31" s="584"/>
      <c r="AE31" s="584"/>
      <c r="AF31" s="584"/>
      <c r="AG31" s="585"/>
    </row>
    <row r="32" spans="1:33" ht="17.45" customHeight="1" x14ac:dyDescent="0.4">
      <c r="A32" s="567"/>
      <c r="B32" s="550"/>
      <c r="C32" s="550"/>
      <c r="D32" s="550"/>
      <c r="E32" s="550"/>
      <c r="F32" s="550"/>
      <c r="G32" s="551"/>
      <c r="H32" s="576"/>
      <c r="I32" s="577"/>
      <c r="J32" s="577"/>
      <c r="K32" s="577"/>
      <c r="L32" s="577"/>
      <c r="M32" s="577"/>
      <c r="N32" s="577"/>
      <c r="O32" s="577"/>
      <c r="P32" s="577"/>
      <c r="Q32" s="577"/>
      <c r="R32" s="577"/>
      <c r="S32" s="577"/>
      <c r="T32" s="586"/>
      <c r="U32" s="587"/>
      <c r="V32" s="587"/>
      <c r="W32" s="583"/>
      <c r="X32" s="584"/>
      <c r="Y32" s="584"/>
      <c r="Z32" s="584"/>
      <c r="AA32" s="584"/>
      <c r="AB32" s="584"/>
      <c r="AC32" s="584"/>
      <c r="AD32" s="584"/>
      <c r="AE32" s="584"/>
      <c r="AF32" s="584"/>
      <c r="AG32" s="585"/>
    </row>
    <row r="33" spans="1:40" ht="17.45" customHeight="1" x14ac:dyDescent="0.4">
      <c r="A33" s="567"/>
      <c r="B33" s="550"/>
      <c r="C33" s="550"/>
      <c r="D33" s="550"/>
      <c r="E33" s="550"/>
      <c r="F33" s="550"/>
      <c r="G33" s="551"/>
      <c r="H33" s="576"/>
      <c r="I33" s="577"/>
      <c r="J33" s="577"/>
      <c r="K33" s="577"/>
      <c r="L33" s="577"/>
      <c r="M33" s="577"/>
      <c r="N33" s="577"/>
      <c r="O33" s="577"/>
      <c r="P33" s="577"/>
      <c r="Q33" s="577"/>
      <c r="R33" s="577"/>
      <c r="S33" s="577"/>
      <c r="T33" s="586"/>
      <c r="U33" s="587"/>
      <c r="V33" s="587"/>
      <c r="W33" s="583"/>
      <c r="X33" s="584"/>
      <c r="Y33" s="584"/>
      <c r="Z33" s="584"/>
      <c r="AA33" s="584"/>
      <c r="AB33" s="584"/>
      <c r="AC33" s="584"/>
      <c r="AD33" s="584"/>
      <c r="AE33" s="584"/>
      <c r="AF33" s="584"/>
      <c r="AG33" s="585"/>
    </row>
    <row r="34" spans="1:40" ht="17.45" customHeight="1" x14ac:dyDescent="0.4">
      <c r="A34" s="567"/>
      <c r="B34" s="550"/>
      <c r="C34" s="550"/>
      <c r="D34" s="550"/>
      <c r="E34" s="550"/>
      <c r="F34" s="550"/>
      <c r="G34" s="551"/>
      <c r="H34" s="576"/>
      <c r="I34" s="577"/>
      <c r="J34" s="577"/>
      <c r="K34" s="577"/>
      <c r="L34" s="577"/>
      <c r="M34" s="577"/>
      <c r="N34" s="577"/>
      <c r="O34" s="577"/>
      <c r="P34" s="577"/>
      <c r="Q34" s="577"/>
      <c r="R34" s="577"/>
      <c r="S34" s="577"/>
      <c r="T34" s="586"/>
      <c r="U34" s="587"/>
      <c r="V34" s="587"/>
      <c r="W34" s="583"/>
      <c r="X34" s="584"/>
      <c r="Y34" s="584"/>
      <c r="Z34" s="584"/>
      <c r="AA34" s="584"/>
      <c r="AB34" s="584"/>
      <c r="AC34" s="584"/>
      <c r="AD34" s="584"/>
      <c r="AE34" s="584"/>
      <c r="AF34" s="584"/>
      <c r="AG34" s="585"/>
    </row>
    <row r="35" spans="1:40" ht="17.45" customHeight="1" x14ac:dyDescent="0.4">
      <c r="A35" s="567"/>
      <c r="B35" s="550"/>
      <c r="C35" s="550"/>
      <c r="D35" s="550"/>
      <c r="E35" s="550"/>
      <c r="F35" s="550"/>
      <c r="G35" s="551"/>
      <c r="H35" s="576"/>
      <c r="I35" s="577"/>
      <c r="J35" s="577"/>
      <c r="K35" s="577"/>
      <c r="L35" s="577"/>
      <c r="M35" s="577"/>
      <c r="N35" s="577"/>
      <c r="O35" s="577"/>
      <c r="P35" s="577"/>
      <c r="Q35" s="577"/>
      <c r="R35" s="577"/>
      <c r="S35" s="577"/>
      <c r="T35" s="586"/>
      <c r="U35" s="587"/>
      <c r="V35" s="587"/>
      <c r="W35" s="583"/>
      <c r="X35" s="584"/>
      <c r="Y35" s="584"/>
      <c r="Z35" s="584"/>
      <c r="AA35" s="584"/>
      <c r="AB35" s="584"/>
      <c r="AC35" s="584"/>
      <c r="AD35" s="584"/>
      <c r="AE35" s="584"/>
      <c r="AF35" s="584"/>
      <c r="AG35" s="585"/>
    </row>
    <row r="36" spans="1:40" ht="17.45" customHeight="1" x14ac:dyDescent="0.4">
      <c r="A36" s="567"/>
      <c r="B36" s="550"/>
      <c r="C36" s="550"/>
      <c r="D36" s="550"/>
      <c r="E36" s="550"/>
      <c r="F36" s="550"/>
      <c r="G36" s="551"/>
      <c r="H36" s="576"/>
      <c r="I36" s="577"/>
      <c r="J36" s="577"/>
      <c r="K36" s="577"/>
      <c r="L36" s="577"/>
      <c r="M36" s="577"/>
      <c r="N36" s="577"/>
      <c r="O36" s="577"/>
      <c r="P36" s="577"/>
      <c r="Q36" s="577"/>
      <c r="R36" s="577"/>
      <c r="S36" s="577"/>
      <c r="T36" s="586"/>
      <c r="U36" s="587"/>
      <c r="V36" s="587"/>
      <c r="W36" s="583"/>
      <c r="X36" s="584"/>
      <c r="Y36" s="584"/>
      <c r="Z36" s="584"/>
      <c r="AA36" s="584"/>
      <c r="AB36" s="584"/>
      <c r="AC36" s="584"/>
      <c r="AD36" s="584"/>
      <c r="AE36" s="584"/>
      <c r="AF36" s="584"/>
      <c r="AG36" s="585"/>
      <c r="AN36" s="192"/>
    </row>
    <row r="37" spans="1:40" ht="17.45" customHeight="1" x14ac:dyDescent="0.4">
      <c r="A37" s="567"/>
      <c r="B37" s="550"/>
      <c r="C37" s="550"/>
      <c r="D37" s="550"/>
      <c r="E37" s="550"/>
      <c r="F37" s="550"/>
      <c r="G37" s="551"/>
      <c r="H37" s="576"/>
      <c r="I37" s="577"/>
      <c r="J37" s="577"/>
      <c r="K37" s="577"/>
      <c r="L37" s="577"/>
      <c r="M37" s="577"/>
      <c r="N37" s="577"/>
      <c r="O37" s="577"/>
      <c r="P37" s="577"/>
      <c r="Q37" s="577"/>
      <c r="R37" s="577"/>
      <c r="S37" s="577"/>
      <c r="T37" s="586"/>
      <c r="U37" s="587"/>
      <c r="V37" s="587"/>
      <c r="W37" s="583"/>
      <c r="X37" s="584"/>
      <c r="Y37" s="584"/>
      <c r="Z37" s="584"/>
      <c r="AA37" s="584"/>
      <c r="AB37" s="584"/>
      <c r="AC37" s="584"/>
      <c r="AD37" s="584"/>
      <c r="AE37" s="584"/>
      <c r="AF37" s="584"/>
      <c r="AG37" s="585"/>
      <c r="AN37" s="192"/>
    </row>
    <row r="38" spans="1:40" ht="17.45" customHeight="1" x14ac:dyDescent="0.4">
      <c r="A38" s="567"/>
      <c r="B38" s="550"/>
      <c r="C38" s="550"/>
      <c r="D38" s="550"/>
      <c r="E38" s="550"/>
      <c r="F38" s="550"/>
      <c r="G38" s="551"/>
      <c r="H38" s="576"/>
      <c r="I38" s="577"/>
      <c r="J38" s="577"/>
      <c r="K38" s="577"/>
      <c r="L38" s="577"/>
      <c r="M38" s="577"/>
      <c r="N38" s="577"/>
      <c r="O38" s="577"/>
      <c r="P38" s="577"/>
      <c r="Q38" s="577"/>
      <c r="R38" s="577"/>
      <c r="S38" s="577"/>
      <c r="T38" s="586"/>
      <c r="U38" s="587"/>
      <c r="V38" s="587"/>
      <c r="W38" s="583"/>
      <c r="X38" s="584"/>
      <c r="Y38" s="584"/>
      <c r="Z38" s="584"/>
      <c r="AA38" s="584"/>
      <c r="AB38" s="584"/>
      <c r="AC38" s="584"/>
      <c r="AD38" s="584"/>
      <c r="AE38" s="584"/>
      <c r="AF38" s="584"/>
      <c r="AG38" s="585"/>
    </row>
    <row r="39" spans="1:40" ht="17.45" customHeight="1" x14ac:dyDescent="0.4">
      <c r="A39" s="588"/>
      <c r="B39" s="589"/>
      <c r="C39" s="589"/>
      <c r="D39" s="589"/>
      <c r="E39" s="589"/>
      <c r="F39" s="589"/>
      <c r="G39" s="590"/>
      <c r="H39" s="591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3"/>
      <c r="U39" s="594"/>
      <c r="V39" s="594"/>
      <c r="W39" s="595"/>
      <c r="X39" s="596"/>
      <c r="Y39" s="596"/>
      <c r="Z39" s="596"/>
      <c r="AA39" s="596"/>
      <c r="AB39" s="596"/>
      <c r="AC39" s="596"/>
      <c r="AD39" s="596"/>
      <c r="AE39" s="596"/>
      <c r="AF39" s="596"/>
      <c r="AG39" s="597"/>
    </row>
    <row r="40" spans="1:40" ht="17.45" customHeight="1" x14ac:dyDescent="0.4">
      <c r="A40" s="93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40" ht="26.25" customHeight="1" x14ac:dyDescent="0.4">
      <c r="A41" s="79" t="s">
        <v>191</v>
      </c>
      <c r="B41" s="79"/>
      <c r="C41" s="79"/>
      <c r="D41" s="79"/>
      <c r="E41" s="79"/>
      <c r="F41" s="79"/>
      <c r="G41" s="79"/>
      <c r="H41" s="80"/>
      <c r="I41" s="79"/>
      <c r="J41" s="147" t="s">
        <v>192</v>
      </c>
      <c r="K41" s="79"/>
      <c r="L41" s="79"/>
      <c r="M41" s="79"/>
      <c r="N41" s="79"/>
      <c r="O41" s="79"/>
      <c r="P41" s="79"/>
      <c r="Q41" s="79"/>
      <c r="R41" s="79"/>
      <c r="S41" s="7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40" s="22" customFormat="1" ht="17.45" customHeight="1" x14ac:dyDescent="0.4">
      <c r="A42" s="598" t="s">
        <v>107</v>
      </c>
      <c r="B42" s="599"/>
      <c r="C42" s="599"/>
      <c r="D42" s="601" t="s">
        <v>125</v>
      </c>
      <c r="E42" s="515"/>
      <c r="F42" s="515"/>
      <c r="G42" s="601" t="s">
        <v>285</v>
      </c>
      <c r="H42" s="515"/>
      <c r="I42" s="515"/>
      <c r="J42" s="601" t="s">
        <v>306</v>
      </c>
      <c r="K42" s="601"/>
      <c r="L42" s="601"/>
      <c r="M42" s="657" t="s">
        <v>274</v>
      </c>
      <c r="N42" s="657"/>
      <c r="O42" s="657"/>
      <c r="P42" s="657"/>
      <c r="Q42" s="657"/>
      <c r="R42" s="657"/>
      <c r="S42" s="657"/>
      <c r="T42" s="657"/>
      <c r="U42" s="657"/>
      <c r="V42" s="657"/>
      <c r="W42" s="657"/>
      <c r="X42" s="657"/>
      <c r="Y42" s="657"/>
      <c r="Z42" s="657"/>
      <c r="AA42" s="657"/>
      <c r="AB42" s="657"/>
      <c r="AC42" s="601" t="s">
        <v>193</v>
      </c>
      <c r="AD42" s="602"/>
      <c r="AE42" s="602"/>
      <c r="AF42" s="602"/>
      <c r="AG42" s="600" t="s">
        <v>111</v>
      </c>
      <c r="AH42" s="651" t="s">
        <v>133</v>
      </c>
      <c r="AI42" s="652"/>
    </row>
    <row r="43" spans="1:40" s="21" customFormat="1" ht="17.45" customHeight="1" x14ac:dyDescent="0.4">
      <c r="A43" s="599"/>
      <c r="B43" s="599"/>
      <c r="C43" s="599"/>
      <c r="D43" s="515"/>
      <c r="E43" s="515"/>
      <c r="F43" s="515"/>
      <c r="G43" s="515"/>
      <c r="H43" s="515"/>
      <c r="I43" s="515"/>
      <c r="J43" s="601"/>
      <c r="K43" s="601"/>
      <c r="L43" s="601"/>
      <c r="M43" s="598" t="s">
        <v>113</v>
      </c>
      <c r="N43" s="598"/>
      <c r="O43" s="598"/>
      <c r="P43" s="598"/>
      <c r="Q43" s="598" t="s">
        <v>114</v>
      </c>
      <c r="R43" s="598"/>
      <c r="S43" s="598"/>
      <c r="T43" s="598"/>
      <c r="U43" s="598" t="s">
        <v>115</v>
      </c>
      <c r="V43" s="598"/>
      <c r="W43" s="598"/>
      <c r="X43" s="598"/>
      <c r="Y43" s="598" t="s">
        <v>110</v>
      </c>
      <c r="Z43" s="598"/>
      <c r="AA43" s="598"/>
      <c r="AB43" s="598"/>
      <c r="AC43" s="602"/>
      <c r="AD43" s="602"/>
      <c r="AE43" s="602"/>
      <c r="AF43" s="602"/>
      <c r="AG43" s="600"/>
      <c r="AH43" s="652"/>
      <c r="AI43" s="652"/>
    </row>
    <row r="44" spans="1:40" s="22" customFormat="1" ht="17.45" customHeight="1" x14ac:dyDescent="0.4">
      <c r="A44" s="598" t="s">
        <v>113</v>
      </c>
      <c r="B44" s="598"/>
      <c r="C44" s="598"/>
      <c r="D44" s="603" t="e">
        <f>IF(AB11="","",AB11)</f>
        <v>#N/A</v>
      </c>
      <c r="E44" s="604"/>
      <c r="F44" s="604"/>
      <c r="G44" s="603">
        <f ca="1">IF(AE51="","",AE51)</f>
        <v>0</v>
      </c>
      <c r="H44" s="604"/>
      <c r="I44" s="604"/>
      <c r="J44" s="603">
        <f>ROUNDDOWN(Q44/3,0)+ROUNDDOWN(U44/15,0)+ROUNDDOWN(Y44/15,0)</f>
        <v>0</v>
      </c>
      <c r="K44" s="604"/>
      <c r="L44" s="604"/>
      <c r="M44" s="653"/>
      <c r="N44" s="653"/>
      <c r="O44" s="653"/>
      <c r="P44" s="653"/>
      <c r="Q44" s="655">
        <f>【入力】緑化計画書!C58</f>
        <v>0</v>
      </c>
      <c r="R44" s="655"/>
      <c r="S44" s="655"/>
      <c r="T44" s="655"/>
      <c r="U44" s="655">
        <f>【入力】緑化計画書!C59</f>
        <v>0</v>
      </c>
      <c r="V44" s="655"/>
      <c r="W44" s="655"/>
      <c r="X44" s="655"/>
      <c r="Y44" s="655">
        <f>【入力】緑化計画書!C60</f>
        <v>0</v>
      </c>
      <c r="Z44" s="655"/>
      <c r="AA44" s="655"/>
      <c r="AB44" s="655"/>
      <c r="AC44" s="603">
        <f ca="1">IF(G44="","",G44+J44-(M45+M46))</f>
        <v>0</v>
      </c>
      <c r="AD44" s="604"/>
      <c r="AE44" s="604"/>
      <c r="AF44" s="604"/>
      <c r="AG44" s="195" t="e">
        <f ca="1">IF(AH44="可",IF(AC44&gt;=D44,"可","否"),"否")</f>
        <v>#N/A</v>
      </c>
      <c r="AH44" s="652" t="e">
        <f ca="1">IF(G44&gt;=J51,"可","否")</f>
        <v>#N/A</v>
      </c>
      <c r="AI44" s="652"/>
    </row>
    <row r="45" spans="1:40" s="22" customFormat="1" ht="17.45" customHeight="1" x14ac:dyDescent="0.4">
      <c r="A45" s="598" t="s">
        <v>114</v>
      </c>
      <c r="B45" s="598"/>
      <c r="C45" s="598"/>
      <c r="D45" s="603" t="e">
        <f>IF(AB13="","",AB13)</f>
        <v>#N/A</v>
      </c>
      <c r="E45" s="604"/>
      <c r="F45" s="604"/>
      <c r="G45" s="603">
        <f t="shared" ref="G45:G46" ca="1" si="4">IF(AE52="","",AE52)</f>
        <v>0</v>
      </c>
      <c r="H45" s="604"/>
      <c r="I45" s="604"/>
      <c r="J45" s="603">
        <f>ROUNDDOWN(M45*3,0)+ROUNDDOWN(U45/5,0)+ROUNDDOWN(Y45/5,0)</f>
        <v>0</v>
      </c>
      <c r="K45" s="604"/>
      <c r="L45" s="604"/>
      <c r="M45" s="654">
        <f>【入力】緑化計画書!E57</f>
        <v>0</v>
      </c>
      <c r="N45" s="654"/>
      <c r="O45" s="654"/>
      <c r="P45" s="654"/>
      <c r="Q45" s="656"/>
      <c r="R45" s="656"/>
      <c r="S45" s="656"/>
      <c r="T45" s="656"/>
      <c r="U45" s="654">
        <f>【入力】緑化計画書!E59</f>
        <v>0</v>
      </c>
      <c r="V45" s="654"/>
      <c r="W45" s="654"/>
      <c r="X45" s="654"/>
      <c r="Y45" s="654">
        <f>【入力】緑化計画書!E60</f>
        <v>0</v>
      </c>
      <c r="Z45" s="654"/>
      <c r="AA45" s="654"/>
      <c r="AB45" s="654"/>
      <c r="AC45" s="603">
        <f ca="1">IF(G45="","",G45+J45-(Q44+Q46))</f>
        <v>0</v>
      </c>
      <c r="AD45" s="604"/>
      <c r="AE45" s="604"/>
      <c r="AF45" s="604"/>
      <c r="AG45" s="195" t="e">
        <f ca="1">IF(AH45="可",IF(AC45&gt;=D45,"可","否"),"否")</f>
        <v>#N/A</v>
      </c>
      <c r="AH45" s="652" t="e">
        <f t="shared" ref="AH45" ca="1" si="5">IF(G45&gt;=J52,"可","否")</f>
        <v>#N/A</v>
      </c>
      <c r="AI45" s="652"/>
    </row>
    <row r="46" spans="1:40" s="22" customFormat="1" ht="17.45" customHeight="1" x14ac:dyDescent="0.4">
      <c r="A46" s="598" t="s">
        <v>115</v>
      </c>
      <c r="B46" s="598"/>
      <c r="C46" s="598"/>
      <c r="D46" s="603" t="e">
        <f>IF(AB15="","",AB15)</f>
        <v>#N/A</v>
      </c>
      <c r="E46" s="604"/>
      <c r="F46" s="604"/>
      <c r="G46" s="603">
        <f t="shared" ca="1" si="4"/>
        <v>0</v>
      </c>
      <c r="H46" s="604"/>
      <c r="I46" s="604"/>
      <c r="J46" s="603">
        <f>ROUNDDOWN(M46*15,0)+ROUNDDOWN(Q46*5,0)+Y46</f>
        <v>0</v>
      </c>
      <c r="K46" s="604"/>
      <c r="L46" s="604"/>
      <c r="M46" s="654">
        <f>【入力】緑化計画書!G57</f>
        <v>0</v>
      </c>
      <c r="N46" s="654"/>
      <c r="O46" s="654"/>
      <c r="P46" s="654"/>
      <c r="Q46" s="654">
        <f>【入力】緑化計画書!G58</f>
        <v>0</v>
      </c>
      <c r="R46" s="654"/>
      <c r="S46" s="654"/>
      <c r="T46" s="654"/>
      <c r="U46" s="656"/>
      <c r="V46" s="656"/>
      <c r="W46" s="656"/>
      <c r="X46" s="656"/>
      <c r="Y46" s="654">
        <f>【入力】緑化計画書!G60</f>
        <v>0</v>
      </c>
      <c r="Z46" s="654"/>
      <c r="AA46" s="654"/>
      <c r="AB46" s="654"/>
      <c r="AC46" s="603">
        <f ca="1">IF(G46="","",G46+J46-(U44+U45))</f>
        <v>0</v>
      </c>
      <c r="AD46" s="604"/>
      <c r="AE46" s="604"/>
      <c r="AF46" s="604"/>
      <c r="AG46" s="195" t="e">
        <f ca="1">IF(AH46="可",IF(AC46&gt;=D46,"可","否"),"否")</f>
        <v>#N/A</v>
      </c>
      <c r="AH46" s="652" t="e">
        <f ca="1">IF(G46&gt;=J53,"可","否")</f>
        <v>#N/A</v>
      </c>
      <c r="AI46" s="652"/>
    </row>
    <row r="48" spans="1:40" ht="17.45" hidden="1" customHeight="1" x14ac:dyDescent="0.4"/>
    <row r="49" spans="1:46" ht="17.45" hidden="1" customHeight="1" x14ac:dyDescent="0.4">
      <c r="A49" s="616" t="s">
        <v>107</v>
      </c>
      <c r="B49" s="623"/>
      <c r="C49" s="623"/>
      <c r="D49" s="624"/>
      <c r="E49" s="616" t="s">
        <v>106</v>
      </c>
      <c r="F49" s="623"/>
      <c r="G49" s="623"/>
      <c r="H49" s="623"/>
      <c r="I49" s="643"/>
      <c r="J49" s="616" t="s">
        <v>123</v>
      </c>
      <c r="K49" s="632"/>
      <c r="L49" s="632"/>
      <c r="M49" s="632"/>
      <c r="N49" s="647"/>
      <c r="O49" s="613" t="s">
        <v>132</v>
      </c>
      <c r="P49" s="615"/>
      <c r="Q49" s="615"/>
      <c r="R49" s="615"/>
      <c r="S49" s="615"/>
      <c r="T49" s="615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6" t="s">
        <v>112</v>
      </c>
      <c r="AF49" s="617"/>
      <c r="AG49" s="617"/>
      <c r="AH49" s="617"/>
      <c r="AI49" s="605" t="s">
        <v>117</v>
      </c>
      <c r="AJ49" s="606"/>
      <c r="AK49" s="606"/>
      <c r="AL49" s="606"/>
      <c r="AM49" s="606"/>
      <c r="AN49" s="606"/>
      <c r="AO49" s="606"/>
      <c r="AP49" s="606"/>
      <c r="AQ49" s="606"/>
      <c r="AR49" s="606"/>
      <c r="AS49" s="606"/>
      <c r="AT49" s="607"/>
    </row>
    <row r="50" spans="1:46" s="20" customFormat="1" ht="17.45" hidden="1" customHeight="1" x14ac:dyDescent="0.4">
      <c r="A50" s="640"/>
      <c r="B50" s="641"/>
      <c r="C50" s="641"/>
      <c r="D50" s="642"/>
      <c r="E50" s="644"/>
      <c r="F50" s="645"/>
      <c r="G50" s="645"/>
      <c r="H50" s="645"/>
      <c r="I50" s="646"/>
      <c r="J50" s="648"/>
      <c r="K50" s="649"/>
      <c r="L50" s="649"/>
      <c r="M50" s="649"/>
      <c r="N50" s="650"/>
      <c r="O50" s="608" t="s">
        <v>113</v>
      </c>
      <c r="P50" s="609"/>
      <c r="Q50" s="609"/>
      <c r="R50" s="609"/>
      <c r="S50" s="608" t="s">
        <v>114</v>
      </c>
      <c r="T50" s="609"/>
      <c r="U50" s="609"/>
      <c r="V50" s="609"/>
      <c r="W50" s="608" t="s">
        <v>115</v>
      </c>
      <c r="X50" s="609"/>
      <c r="Y50" s="609"/>
      <c r="Z50" s="609"/>
      <c r="AA50" s="608" t="s">
        <v>110</v>
      </c>
      <c r="AB50" s="609"/>
      <c r="AC50" s="609"/>
      <c r="AD50" s="609"/>
      <c r="AE50" s="610"/>
      <c r="AF50" s="611"/>
      <c r="AG50" s="611"/>
      <c r="AH50" s="612"/>
      <c r="AI50" s="613" t="s">
        <v>118</v>
      </c>
      <c r="AJ50" s="614"/>
      <c r="AK50" s="614"/>
      <c r="AL50" s="613" t="s">
        <v>119</v>
      </c>
      <c r="AM50" s="614"/>
      <c r="AN50" s="614"/>
      <c r="AO50" s="613" t="s">
        <v>121</v>
      </c>
      <c r="AP50" s="614"/>
      <c r="AQ50" s="614"/>
      <c r="AR50" s="613" t="s">
        <v>120</v>
      </c>
      <c r="AS50" s="614"/>
      <c r="AT50" s="614"/>
    </row>
    <row r="51" spans="1:46" ht="17.45" hidden="1" customHeight="1" x14ac:dyDescent="0.4">
      <c r="A51" s="616" t="s">
        <v>122</v>
      </c>
      <c r="B51" s="623"/>
      <c r="C51" s="623"/>
      <c r="D51" s="624"/>
      <c r="E51" s="625" t="e">
        <f>$AB$11</f>
        <v>#N/A</v>
      </c>
      <c r="F51" s="626"/>
      <c r="G51" s="626"/>
      <c r="H51" s="626"/>
      <c r="I51" s="626"/>
      <c r="J51" s="625" t="e">
        <f>ROUNDDOWN(E51/2,0)</f>
        <v>#N/A</v>
      </c>
      <c r="K51" s="626"/>
      <c r="L51" s="626"/>
      <c r="M51" s="626"/>
      <c r="N51" s="626"/>
      <c r="O51" s="627"/>
      <c r="P51" s="628"/>
      <c r="Q51" s="628"/>
      <c r="R51" s="628"/>
      <c r="S51" s="618" t="e">
        <f>$J$51*3</f>
        <v>#N/A</v>
      </c>
      <c r="T51" s="619"/>
      <c r="U51" s="619"/>
      <c r="V51" s="619"/>
      <c r="W51" s="618" t="e">
        <f>$J$51*15</f>
        <v>#N/A</v>
      </c>
      <c r="X51" s="619"/>
      <c r="Y51" s="619"/>
      <c r="Z51" s="619"/>
      <c r="AA51" s="618" t="e">
        <f>$J$51*15</f>
        <v>#N/A</v>
      </c>
      <c r="AB51" s="619"/>
      <c r="AC51" s="619"/>
      <c r="AD51" s="619"/>
      <c r="AE51" s="618">
        <f ca="1">AI51+(AL51*5)+(AO51*3)+AR51</f>
        <v>0</v>
      </c>
      <c r="AF51" s="619"/>
      <c r="AG51" s="619"/>
      <c r="AH51" s="619"/>
      <c r="AI51" s="620">
        <f ca="1">SUMIF($A$18:$G$39,$AI$50,$T$18:$V$39)</f>
        <v>0</v>
      </c>
      <c r="AJ51" s="621"/>
      <c r="AK51" s="622"/>
      <c r="AL51" s="620">
        <f ca="1">SUMIF($A$18:$G$39,$AL$50,$T$18:$V$39)</f>
        <v>0</v>
      </c>
      <c r="AM51" s="621"/>
      <c r="AN51" s="622"/>
      <c r="AO51" s="620">
        <f ca="1">SUMIF($A$18:$G$39,$AO$50,$T$18:$V$39)</f>
        <v>0</v>
      </c>
      <c r="AP51" s="621"/>
      <c r="AQ51" s="622"/>
      <c r="AR51" s="620">
        <f ca="1">SUMIF($A$18:$G$39,$AR$50,$T$18:$V$39)</f>
        <v>0</v>
      </c>
      <c r="AS51" s="621"/>
      <c r="AT51" s="622"/>
    </row>
    <row r="52" spans="1:46" ht="17.45" hidden="1" customHeight="1" x14ac:dyDescent="0.4">
      <c r="A52" s="616" t="s">
        <v>114</v>
      </c>
      <c r="B52" s="632"/>
      <c r="C52" s="632"/>
      <c r="D52" s="633"/>
      <c r="E52" s="625" t="e">
        <f>$AB$13</f>
        <v>#N/A</v>
      </c>
      <c r="F52" s="626"/>
      <c r="G52" s="626"/>
      <c r="H52" s="626"/>
      <c r="I52" s="626"/>
      <c r="J52" s="625" t="e">
        <f>ROUNDDOWN(E52/2,0)</f>
        <v>#N/A</v>
      </c>
      <c r="K52" s="626"/>
      <c r="L52" s="626"/>
      <c r="M52" s="626"/>
      <c r="N52" s="626"/>
      <c r="O52" s="618" t="e">
        <f>$J$52*(ROUNDDOWN(1/3,2))</f>
        <v>#N/A</v>
      </c>
      <c r="P52" s="619"/>
      <c r="Q52" s="619"/>
      <c r="R52" s="619"/>
      <c r="S52" s="627"/>
      <c r="T52" s="628"/>
      <c r="U52" s="628"/>
      <c r="V52" s="628"/>
      <c r="W52" s="618" t="e">
        <f>$J$52*5</f>
        <v>#N/A</v>
      </c>
      <c r="X52" s="619"/>
      <c r="Y52" s="619"/>
      <c r="Z52" s="619"/>
      <c r="AA52" s="618" t="e">
        <f>$J$52*5</f>
        <v>#N/A</v>
      </c>
      <c r="AB52" s="619"/>
      <c r="AC52" s="619"/>
      <c r="AD52" s="619"/>
      <c r="AE52" s="618">
        <f ca="1">SUMIF($A$18:$G$39,"*中木*",$T$18:$V$39)</f>
        <v>0</v>
      </c>
      <c r="AF52" s="619"/>
      <c r="AG52" s="619"/>
      <c r="AH52" s="619"/>
      <c r="AI52" s="629"/>
      <c r="AJ52" s="630"/>
      <c r="AK52" s="631"/>
      <c r="AL52" s="629"/>
      <c r="AM52" s="630"/>
      <c r="AN52" s="631"/>
      <c r="AO52" s="629"/>
      <c r="AP52" s="630"/>
      <c r="AQ52" s="631"/>
      <c r="AR52" s="629"/>
      <c r="AS52" s="630"/>
      <c r="AT52" s="631"/>
    </row>
    <row r="53" spans="1:46" ht="17.45" hidden="1" customHeight="1" x14ac:dyDescent="0.4">
      <c r="A53" s="608" t="s">
        <v>115</v>
      </c>
      <c r="B53" s="608"/>
      <c r="C53" s="608"/>
      <c r="D53" s="608"/>
      <c r="E53" s="625" t="e">
        <f>$AB$15</f>
        <v>#N/A</v>
      </c>
      <c r="F53" s="626"/>
      <c r="G53" s="626"/>
      <c r="H53" s="626"/>
      <c r="I53" s="626"/>
      <c r="J53" s="625" t="e">
        <f>ROUNDDOWN(E53/2,0)</f>
        <v>#N/A</v>
      </c>
      <c r="K53" s="626"/>
      <c r="L53" s="626"/>
      <c r="M53" s="626"/>
      <c r="N53" s="626"/>
      <c r="O53" s="618" t="e">
        <f>$J$53*(ROUNDDOWN(1/15,2))</f>
        <v>#N/A</v>
      </c>
      <c r="P53" s="619"/>
      <c r="Q53" s="619"/>
      <c r="R53" s="619"/>
      <c r="S53" s="618" t="e">
        <f>$J$53*(ROUNDDOWN(1/5,2))</f>
        <v>#N/A</v>
      </c>
      <c r="T53" s="619"/>
      <c r="U53" s="619"/>
      <c r="V53" s="619"/>
      <c r="W53" s="627"/>
      <c r="X53" s="628"/>
      <c r="Y53" s="628"/>
      <c r="Z53" s="628"/>
      <c r="AA53" s="618" t="e">
        <f>$J$53*1</f>
        <v>#N/A</v>
      </c>
      <c r="AB53" s="619"/>
      <c r="AC53" s="619"/>
      <c r="AD53" s="619"/>
      <c r="AE53" s="618">
        <f ca="1">SUMIF($A$18:$D$39,"*低木*",$T$18:$V$39)</f>
        <v>0</v>
      </c>
      <c r="AF53" s="619"/>
      <c r="AG53" s="619"/>
      <c r="AH53" s="619"/>
      <c r="AI53" s="629"/>
      <c r="AJ53" s="630"/>
      <c r="AK53" s="631"/>
      <c r="AL53" s="629"/>
      <c r="AM53" s="630"/>
      <c r="AN53" s="631"/>
      <c r="AO53" s="629"/>
      <c r="AP53" s="630"/>
      <c r="AQ53" s="631"/>
      <c r="AR53" s="629"/>
      <c r="AS53" s="630"/>
      <c r="AT53" s="631"/>
    </row>
    <row r="54" spans="1:46" ht="17.45" hidden="1" customHeight="1" x14ac:dyDescent="0.4">
      <c r="A54" s="608" t="s">
        <v>110</v>
      </c>
      <c r="B54" s="609"/>
      <c r="C54" s="609"/>
      <c r="D54" s="609"/>
      <c r="E54" s="627"/>
      <c r="F54" s="634"/>
      <c r="G54" s="634"/>
      <c r="H54" s="634"/>
      <c r="I54" s="634"/>
      <c r="J54" s="627"/>
      <c r="K54" s="634"/>
      <c r="L54" s="634"/>
      <c r="M54" s="634"/>
      <c r="N54" s="634"/>
      <c r="O54" s="627"/>
      <c r="P54" s="628"/>
      <c r="Q54" s="628"/>
      <c r="R54" s="628"/>
      <c r="S54" s="627"/>
      <c r="T54" s="628"/>
      <c r="U54" s="628"/>
      <c r="V54" s="628"/>
      <c r="W54" s="627"/>
      <c r="X54" s="628"/>
      <c r="Y54" s="628"/>
      <c r="Z54" s="628"/>
      <c r="AA54" s="627"/>
      <c r="AB54" s="628"/>
      <c r="AC54" s="628"/>
      <c r="AD54" s="628"/>
      <c r="AE54" s="618">
        <f ca="1">SUMIF($A$18:$D$39,$A$54,$T$18:$V$39)</f>
        <v>0</v>
      </c>
      <c r="AF54" s="619"/>
      <c r="AG54" s="619"/>
      <c r="AH54" s="619"/>
      <c r="AI54" s="629"/>
      <c r="AJ54" s="630"/>
      <c r="AK54" s="631"/>
      <c r="AL54" s="629"/>
      <c r="AM54" s="630"/>
      <c r="AN54" s="631"/>
      <c r="AO54" s="629"/>
      <c r="AP54" s="630"/>
      <c r="AQ54" s="631"/>
      <c r="AR54" s="629"/>
      <c r="AS54" s="630"/>
      <c r="AT54" s="631"/>
    </row>
    <row r="55" spans="1:46" ht="17.45" hidden="1" customHeight="1" x14ac:dyDescent="0.4"/>
    <row r="56" spans="1:46" ht="17.45" hidden="1" customHeight="1" x14ac:dyDescent="0.4">
      <c r="J56" s="1" t="s">
        <v>134</v>
      </c>
    </row>
    <row r="57" spans="1:46" ht="17.45" hidden="1" customHeight="1" x14ac:dyDescent="0.4">
      <c r="O57" s="608" t="s">
        <v>116</v>
      </c>
      <c r="P57" s="608"/>
      <c r="Q57" s="608"/>
      <c r="R57" s="608"/>
      <c r="S57" s="608"/>
      <c r="T57" s="608"/>
      <c r="U57" s="608"/>
      <c r="V57" s="608"/>
      <c r="W57" s="608"/>
      <c r="X57" s="608"/>
      <c r="Y57" s="608"/>
      <c r="Z57" s="608"/>
      <c r="AA57" s="23"/>
      <c r="AB57" s="23"/>
      <c r="AC57" s="23"/>
      <c r="AD57" s="23"/>
    </row>
    <row r="58" spans="1:46" ht="17.45" hidden="1" customHeight="1" x14ac:dyDescent="0.4">
      <c r="A58" s="635"/>
      <c r="B58" s="636"/>
      <c r="C58" s="636"/>
      <c r="D58" s="636"/>
      <c r="O58" s="637" t="s">
        <v>113</v>
      </c>
      <c r="P58" s="638"/>
      <c r="Q58" s="638"/>
      <c r="R58" s="639"/>
      <c r="S58" s="637" t="s">
        <v>114</v>
      </c>
      <c r="T58" s="638"/>
      <c r="U58" s="638"/>
      <c r="V58" s="639"/>
      <c r="W58" s="608" t="s">
        <v>115</v>
      </c>
      <c r="X58" s="609"/>
      <c r="Y58" s="609"/>
      <c r="Z58" s="609"/>
      <c r="AA58" s="635"/>
      <c r="AB58" s="636"/>
      <c r="AC58" s="636"/>
      <c r="AD58" s="636"/>
    </row>
    <row r="59" spans="1:46" ht="17.45" hidden="1" customHeight="1" x14ac:dyDescent="0.4">
      <c r="J59" s="637" t="s">
        <v>113</v>
      </c>
      <c r="K59" s="638"/>
      <c r="L59" s="638"/>
      <c r="M59" s="638"/>
      <c r="N59" s="639"/>
      <c r="O59" s="629"/>
      <c r="P59" s="630"/>
      <c r="Q59" s="630"/>
      <c r="R59" s="631"/>
      <c r="S59" s="620" t="e">
        <f ca="1">IF((AE51-E51)&gt;=0,(AE51-E51)*3,0)</f>
        <v>#N/A</v>
      </c>
      <c r="T59" s="621"/>
      <c r="U59" s="621"/>
      <c r="V59" s="622"/>
      <c r="W59" s="620" t="e">
        <f ca="1">IF((AE51-E51)&gt;=0,(AE51-E51)*15,0)</f>
        <v>#N/A</v>
      </c>
      <c r="X59" s="621"/>
      <c r="Y59" s="621"/>
      <c r="Z59" s="622"/>
    </row>
    <row r="60" spans="1:46" ht="17.45" hidden="1" customHeight="1" x14ac:dyDescent="0.4">
      <c r="J60" s="637" t="s">
        <v>114</v>
      </c>
      <c r="K60" s="638"/>
      <c r="L60" s="638"/>
      <c r="M60" s="638"/>
      <c r="N60" s="639"/>
      <c r="O60" s="620" t="e">
        <f ca="1">IF(($AE52-$E52)&gt;=0,ROUNDDOWN(($AE52-$E52)/3,0),0)</f>
        <v>#N/A</v>
      </c>
      <c r="P60" s="621"/>
      <c r="Q60" s="621"/>
      <c r="R60" s="622"/>
      <c r="S60" s="629"/>
      <c r="T60" s="630"/>
      <c r="U60" s="630"/>
      <c r="V60" s="631"/>
      <c r="W60" s="620" t="e">
        <f ca="1">IF((AE52-E52)&gt;=0,(AE52-E52)*5,0)</f>
        <v>#N/A</v>
      </c>
      <c r="X60" s="621"/>
      <c r="Y60" s="621"/>
      <c r="Z60" s="622"/>
    </row>
    <row r="61" spans="1:46" ht="17.45" hidden="1" customHeight="1" x14ac:dyDescent="0.4">
      <c r="J61" s="637" t="s">
        <v>115</v>
      </c>
      <c r="K61" s="638"/>
      <c r="L61" s="638"/>
      <c r="M61" s="638"/>
      <c r="N61" s="639"/>
      <c r="O61" s="620" t="e">
        <f ca="1">IF(($AE$53-$E$53)&gt;=0,ROUNDDOWN(($AE$53-$E$53)/15,0),0)</f>
        <v>#N/A</v>
      </c>
      <c r="P61" s="621"/>
      <c r="Q61" s="621"/>
      <c r="R61" s="622"/>
      <c r="S61" s="620" t="e">
        <f ca="1">IF(($AE$53-$E$53)&gt;=0,ROUNDDOWN(($AE$53-$E$53)/5,0),0)</f>
        <v>#N/A</v>
      </c>
      <c r="T61" s="621"/>
      <c r="U61" s="621"/>
      <c r="V61" s="622"/>
      <c r="W61" s="629"/>
      <c r="X61" s="630"/>
      <c r="Y61" s="630"/>
      <c r="Z61" s="631"/>
    </row>
  </sheetData>
  <sheetProtection algorithmName="SHA-512" hashValue="qdDj/5FdA0R86EIeT6ZelS9cB+CtihFw2jqoQMZQdTcXS9sESgvKrzww9HHnInSdaqQ+P8Ct0IqhpcfQslNo3Q==" saltValue="lZwAUompAVN4K1AwmlflJQ==" spinCount="100000" sheet="1" objects="1" scenarios="1"/>
  <mergeCells count="264">
    <mergeCell ref="AH42:AI43"/>
    <mergeCell ref="AH44:AI44"/>
    <mergeCell ref="AH45:AI45"/>
    <mergeCell ref="AH46:AI46"/>
    <mergeCell ref="M44:P44"/>
    <mergeCell ref="M45:P45"/>
    <mergeCell ref="M46:P46"/>
    <mergeCell ref="Q44:T44"/>
    <mergeCell ref="Q45:T45"/>
    <mergeCell ref="Q46:T46"/>
    <mergeCell ref="U44:X44"/>
    <mergeCell ref="U45:X45"/>
    <mergeCell ref="U46:X46"/>
    <mergeCell ref="Y44:AB44"/>
    <mergeCell ref="Y45:AB45"/>
    <mergeCell ref="Y46:AB46"/>
    <mergeCell ref="AC46:AF46"/>
    <mergeCell ref="M43:P43"/>
    <mergeCell ref="Q43:T43"/>
    <mergeCell ref="U43:X43"/>
    <mergeCell ref="Y43:AB43"/>
    <mergeCell ref="M42:AB42"/>
    <mergeCell ref="A58:D58"/>
    <mergeCell ref="O58:R58"/>
    <mergeCell ref="S58:V58"/>
    <mergeCell ref="W58:Z58"/>
    <mergeCell ref="J59:N59"/>
    <mergeCell ref="O59:R59"/>
    <mergeCell ref="S59:V59"/>
    <mergeCell ref="W59:Z59"/>
    <mergeCell ref="G46:I46"/>
    <mergeCell ref="A49:D50"/>
    <mergeCell ref="E49:I50"/>
    <mergeCell ref="J49:N50"/>
    <mergeCell ref="A46:C46"/>
    <mergeCell ref="J46:L46"/>
    <mergeCell ref="D46:F46"/>
    <mergeCell ref="O57:Z57"/>
    <mergeCell ref="AA58:AD58"/>
    <mergeCell ref="J60:N60"/>
    <mergeCell ref="O60:R60"/>
    <mergeCell ref="S60:V60"/>
    <mergeCell ref="W60:Z60"/>
    <mergeCell ref="J61:N61"/>
    <mergeCell ref="O61:R61"/>
    <mergeCell ref="S61:V61"/>
    <mergeCell ref="W61:Z61"/>
    <mergeCell ref="AA54:AD54"/>
    <mergeCell ref="AE54:AH54"/>
    <mergeCell ref="AI54:AK54"/>
    <mergeCell ref="AL54:AN54"/>
    <mergeCell ref="AO54:AQ54"/>
    <mergeCell ref="AR54:AT54"/>
    <mergeCell ref="A54:D54"/>
    <mergeCell ref="E54:I54"/>
    <mergeCell ref="J54:N54"/>
    <mergeCell ref="O54:R54"/>
    <mergeCell ref="S54:V54"/>
    <mergeCell ref="W54:Z54"/>
    <mergeCell ref="AA53:AD53"/>
    <mergeCell ref="AE53:AH53"/>
    <mergeCell ref="AI53:AK53"/>
    <mergeCell ref="AL53:AN53"/>
    <mergeCell ref="AO53:AQ53"/>
    <mergeCell ref="AR53:AT53"/>
    <mergeCell ref="A53:D53"/>
    <mergeCell ref="E53:I53"/>
    <mergeCell ref="J53:N53"/>
    <mergeCell ref="O53:R53"/>
    <mergeCell ref="S53:V53"/>
    <mergeCell ref="W53:Z53"/>
    <mergeCell ref="AA52:AD52"/>
    <mergeCell ref="AE52:AH52"/>
    <mergeCell ref="AI52:AK52"/>
    <mergeCell ref="AL52:AN52"/>
    <mergeCell ref="AO52:AQ52"/>
    <mergeCell ref="AR52:AT52"/>
    <mergeCell ref="A52:D52"/>
    <mergeCell ref="E52:I52"/>
    <mergeCell ref="J52:N52"/>
    <mergeCell ref="O52:R52"/>
    <mergeCell ref="S52:V52"/>
    <mergeCell ref="W52:Z52"/>
    <mergeCell ref="AA51:AD51"/>
    <mergeCell ref="AE51:AH51"/>
    <mergeCell ref="AI51:AK51"/>
    <mergeCell ref="AL51:AN51"/>
    <mergeCell ref="AO51:AQ51"/>
    <mergeCell ref="AR51:AT51"/>
    <mergeCell ref="A51:D51"/>
    <mergeCell ref="E51:I51"/>
    <mergeCell ref="J51:N51"/>
    <mergeCell ref="O51:R51"/>
    <mergeCell ref="S51:V51"/>
    <mergeCell ref="W51:Z51"/>
    <mergeCell ref="AI49:AT49"/>
    <mergeCell ref="O50:R50"/>
    <mergeCell ref="S50:V50"/>
    <mergeCell ref="W50:Z50"/>
    <mergeCell ref="AA50:AD50"/>
    <mergeCell ref="AE50:AH50"/>
    <mergeCell ref="AI50:AK50"/>
    <mergeCell ref="AL50:AN50"/>
    <mergeCell ref="AO50:AQ50"/>
    <mergeCell ref="AR50:AT50"/>
    <mergeCell ref="O49:AD49"/>
    <mergeCell ref="AE49:AH49"/>
    <mergeCell ref="A44:C44"/>
    <mergeCell ref="D45:F45"/>
    <mergeCell ref="D44:F44"/>
    <mergeCell ref="D42:F43"/>
    <mergeCell ref="AC44:AF44"/>
    <mergeCell ref="AC45:AF45"/>
    <mergeCell ref="J44:L44"/>
    <mergeCell ref="J45:L45"/>
    <mergeCell ref="G42:I43"/>
    <mergeCell ref="G44:I44"/>
    <mergeCell ref="G45:I45"/>
    <mergeCell ref="A45:C45"/>
    <mergeCell ref="J42:L43"/>
    <mergeCell ref="A39:G39"/>
    <mergeCell ref="H39:S39"/>
    <mergeCell ref="T39:V39"/>
    <mergeCell ref="W39:AG39"/>
    <mergeCell ref="A42:C43"/>
    <mergeCell ref="AG42:AG43"/>
    <mergeCell ref="A37:G37"/>
    <mergeCell ref="H37:S37"/>
    <mergeCell ref="T37:V37"/>
    <mergeCell ref="W37:AG37"/>
    <mergeCell ref="A38:G38"/>
    <mergeCell ref="H38:S38"/>
    <mergeCell ref="T38:V38"/>
    <mergeCell ref="W38:AG38"/>
    <mergeCell ref="AC42:AF43"/>
    <mergeCell ref="A35:G35"/>
    <mergeCell ref="H35:S35"/>
    <mergeCell ref="T35:V35"/>
    <mergeCell ref="W35:AG35"/>
    <mergeCell ref="A36:G36"/>
    <mergeCell ref="H36:S36"/>
    <mergeCell ref="T36:V36"/>
    <mergeCell ref="W36:AG36"/>
    <mergeCell ref="A31:G31"/>
    <mergeCell ref="H31:S31"/>
    <mergeCell ref="T31:V31"/>
    <mergeCell ref="W31:AG31"/>
    <mergeCell ref="A32:G32"/>
    <mergeCell ref="H32:S32"/>
    <mergeCell ref="T32:V32"/>
    <mergeCell ref="W32:AG32"/>
    <mergeCell ref="A33:G33"/>
    <mergeCell ref="H33:S33"/>
    <mergeCell ref="T33:V33"/>
    <mergeCell ref="W33:AG33"/>
    <mergeCell ref="A34:G34"/>
    <mergeCell ref="H34:S34"/>
    <mergeCell ref="T34:V34"/>
    <mergeCell ref="W34:AG34"/>
    <mergeCell ref="A29:G29"/>
    <mergeCell ref="H29:S29"/>
    <mergeCell ref="T29:V29"/>
    <mergeCell ref="W29:AG29"/>
    <mergeCell ref="A30:G30"/>
    <mergeCell ref="H30:S30"/>
    <mergeCell ref="T30:V30"/>
    <mergeCell ref="W30:AG30"/>
    <mergeCell ref="A27:G27"/>
    <mergeCell ref="H27:S27"/>
    <mergeCell ref="T27:V27"/>
    <mergeCell ref="W27:AG27"/>
    <mergeCell ref="A28:G28"/>
    <mergeCell ref="H28:S28"/>
    <mergeCell ref="T28:V28"/>
    <mergeCell ref="W28:AG28"/>
    <mergeCell ref="A25:G25"/>
    <mergeCell ref="H25:S25"/>
    <mergeCell ref="T25:V25"/>
    <mergeCell ref="W25:AG25"/>
    <mergeCell ref="A26:G26"/>
    <mergeCell ref="H26:S26"/>
    <mergeCell ref="T26:V26"/>
    <mergeCell ref="W26:AG26"/>
    <mergeCell ref="A23:G23"/>
    <mergeCell ref="H23:S23"/>
    <mergeCell ref="T23:V23"/>
    <mergeCell ref="W23:AG23"/>
    <mergeCell ref="A24:G24"/>
    <mergeCell ref="H24:S24"/>
    <mergeCell ref="T24:V24"/>
    <mergeCell ref="W24:AG24"/>
    <mergeCell ref="A21:G21"/>
    <mergeCell ref="H21:S21"/>
    <mergeCell ref="T21:V21"/>
    <mergeCell ref="W21:AG21"/>
    <mergeCell ref="A22:G22"/>
    <mergeCell ref="H22:S22"/>
    <mergeCell ref="T22:V22"/>
    <mergeCell ref="W22:AG22"/>
    <mergeCell ref="A19:G19"/>
    <mergeCell ref="H19:S19"/>
    <mergeCell ref="T19:V19"/>
    <mergeCell ref="W19:AG19"/>
    <mergeCell ref="A20:G20"/>
    <mergeCell ref="H20:S20"/>
    <mergeCell ref="T20:V20"/>
    <mergeCell ref="W20:AG20"/>
    <mergeCell ref="A17:G17"/>
    <mergeCell ref="H17:S17"/>
    <mergeCell ref="T17:V17"/>
    <mergeCell ref="W17:AG17"/>
    <mergeCell ref="A18:G18"/>
    <mergeCell ref="H18:S18"/>
    <mergeCell ref="T18:V18"/>
    <mergeCell ref="W18:AG18"/>
    <mergeCell ref="E14:L15"/>
    <mergeCell ref="M14:Q14"/>
    <mergeCell ref="AB14:AG14"/>
    <mergeCell ref="M15:Q15"/>
    <mergeCell ref="T15:V15"/>
    <mergeCell ref="X15:Y15"/>
    <mergeCell ref="AB15:AF15"/>
    <mergeCell ref="M12:Q12"/>
    <mergeCell ref="AB12:AG12"/>
    <mergeCell ref="M13:Q13"/>
    <mergeCell ref="T13:V13"/>
    <mergeCell ref="X13:Y13"/>
    <mergeCell ref="AB13:AF13"/>
    <mergeCell ref="T9:X9"/>
    <mergeCell ref="A10:D15"/>
    <mergeCell ref="E10:L11"/>
    <mergeCell ref="M10:Q10"/>
    <mergeCell ref="AB10:AG10"/>
    <mergeCell ref="M11:Q11"/>
    <mergeCell ref="T11:V11"/>
    <mergeCell ref="X11:Y11"/>
    <mergeCell ref="AB11:AF11"/>
    <mergeCell ref="E12:L13"/>
    <mergeCell ref="A2:G9"/>
    <mergeCell ref="H6:L9"/>
    <mergeCell ref="T6:X6"/>
    <mergeCell ref="Z6:Z9"/>
    <mergeCell ref="AA6:AF9"/>
    <mergeCell ref="AG6:AG9"/>
    <mergeCell ref="M7:S7"/>
    <mergeCell ref="T7:X7"/>
    <mergeCell ref="M8:S8"/>
    <mergeCell ref="T8:X8"/>
    <mergeCell ref="M9:O9"/>
    <mergeCell ref="P9:R9"/>
    <mergeCell ref="M6:S6"/>
    <mergeCell ref="AG2:AG5"/>
    <mergeCell ref="M3:S3"/>
    <mergeCell ref="T3:X3"/>
    <mergeCell ref="AA2:AF5"/>
    <mergeCell ref="H4:L5"/>
    <mergeCell ref="M4:S4"/>
    <mergeCell ref="T4:X4"/>
    <mergeCell ref="M5:S5"/>
    <mergeCell ref="T5:X5"/>
    <mergeCell ref="H2:L3"/>
    <mergeCell ref="M2:S2"/>
    <mergeCell ref="T2:X2"/>
    <mergeCell ref="Z2:Z5"/>
  </mergeCells>
  <phoneticPr fontId="1"/>
  <dataValidations disablePrompts="1" count="2">
    <dataValidation showDropDown="1" showInputMessage="1" showErrorMessage="1" sqref="A18:G19"/>
    <dataValidation type="list" allowBlank="1" showInputMessage="1" showErrorMessage="1" sqref="A20:G39">
      <formula1>"高木（新規）,高木（既存）,中木（新規）,中木（既存）,低木（新規）,低木（既存）,地被類"</formula1>
    </dataValidation>
  </dataValidations>
  <pageMargins left="0.59055118110236227" right="0.19685039370078741" top="0.39370078740157483" bottom="0.19685039370078741" header="0.31496062992125984" footer="0.31496062992125984"/>
  <pageSetup paperSize="9" orientation="portrait" blackAndWhite="1" verticalDpi="0" r:id="rId1"/>
  <rowBreaks count="1" manualBreakCount="1">
    <brk id="58" max="16383" man="1"/>
  </rowBreaks>
  <ignoredErrors>
    <ignoredError sqref="AJ3:AJ4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62A9B26-6246-4623-8ABD-C6F0DAF522F8}">
            <xm:f>NOT(ISERROR(SEARCH("否",AG44)))</xm:f>
            <xm:f>"否"</xm:f>
            <x14:dxf>
              <font>
                <b/>
                <i val="0"/>
                <color rgb="FFFF0000"/>
              </font>
            </x14:dxf>
          </x14:cfRule>
          <xm:sqref>AG44:AG46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zoomScaleNormal="100" zoomScaleSheetLayoutView="100" workbookViewId="0">
      <pane ySplit="2" topLeftCell="A48" activePane="bottomLeft" state="frozen"/>
      <selection activeCell="A73" sqref="A73"/>
      <selection pane="bottomLeft" activeCell="E54" sqref="E54"/>
    </sheetView>
  </sheetViews>
  <sheetFormatPr defaultColWidth="10.625" defaultRowHeight="18" customHeight="1" x14ac:dyDescent="0.4"/>
  <cols>
    <col min="1" max="1" width="55" style="2" customWidth="1"/>
    <col min="2" max="2" width="22.5" style="2" customWidth="1"/>
    <col min="3" max="3" width="18.125" style="2" customWidth="1"/>
    <col min="4" max="4" width="30.625" style="2" customWidth="1"/>
    <col min="5" max="5" width="12.625" style="4" customWidth="1"/>
    <col min="6" max="16384" width="10.625" style="2"/>
  </cols>
  <sheetData>
    <row r="1" spans="1:5" ht="18" customHeight="1" x14ac:dyDescent="0.4">
      <c r="A1" s="2" t="s">
        <v>249</v>
      </c>
    </row>
    <row r="2" spans="1:5" s="6" customFormat="1" ht="18" customHeight="1" x14ac:dyDescent="0.4">
      <c r="A2" s="139" t="s">
        <v>69</v>
      </c>
      <c r="B2" s="6" t="s">
        <v>67</v>
      </c>
      <c r="C2" s="6" t="s">
        <v>66</v>
      </c>
      <c r="D2" s="6" t="s">
        <v>68</v>
      </c>
      <c r="E2" s="7" t="s">
        <v>64</v>
      </c>
    </row>
    <row r="3" spans="1:5" ht="18" customHeight="1" x14ac:dyDescent="0.4">
      <c r="A3" s="2" t="str">
        <f t="shared" ref="A3:A34" si="0">C3&amp;B3&amp;D3</f>
        <v>市街化区域宅地開発第一種低層住居専用地域</v>
      </c>
      <c r="B3" s="2" t="s">
        <v>49</v>
      </c>
      <c r="C3" s="2" t="s">
        <v>65</v>
      </c>
      <c r="D3" s="3" t="s">
        <v>31</v>
      </c>
      <c r="E3" s="4">
        <v>12</v>
      </c>
    </row>
    <row r="4" spans="1:5" ht="18" customHeight="1" x14ac:dyDescent="0.4">
      <c r="A4" s="2" t="str">
        <f t="shared" si="0"/>
        <v>市街化区域宅地開発第二種低層住居専用地域</v>
      </c>
      <c r="B4" s="2" t="s">
        <v>49</v>
      </c>
      <c r="C4" s="2" t="s">
        <v>65</v>
      </c>
      <c r="D4" s="3" t="s">
        <v>32</v>
      </c>
      <c r="E4" s="4">
        <v>12</v>
      </c>
    </row>
    <row r="5" spans="1:5" ht="18" customHeight="1" x14ac:dyDescent="0.4">
      <c r="A5" s="2" t="str">
        <f t="shared" si="0"/>
        <v>市街化区域宅地開発第一種中高層住居専用地域</v>
      </c>
      <c r="B5" s="2" t="s">
        <v>49</v>
      </c>
      <c r="C5" s="2" t="s">
        <v>65</v>
      </c>
      <c r="D5" s="3" t="s">
        <v>33</v>
      </c>
      <c r="E5" s="4">
        <v>12</v>
      </c>
    </row>
    <row r="6" spans="1:5" ht="18" customHeight="1" x14ac:dyDescent="0.4">
      <c r="A6" s="2" t="str">
        <f t="shared" si="0"/>
        <v>市街化区域宅地開発第二種中高層住居専用地域</v>
      </c>
      <c r="B6" s="2" t="s">
        <v>49</v>
      </c>
      <c r="C6" s="2" t="s">
        <v>65</v>
      </c>
      <c r="D6" s="3" t="s">
        <v>34</v>
      </c>
      <c r="E6" s="4">
        <v>12</v>
      </c>
    </row>
    <row r="7" spans="1:5" ht="18" customHeight="1" x14ac:dyDescent="0.4">
      <c r="A7" s="2" t="str">
        <f t="shared" si="0"/>
        <v>市街化区域宅地開発第一種住居地域</v>
      </c>
      <c r="B7" s="2" t="s">
        <v>49</v>
      </c>
      <c r="C7" s="2" t="s">
        <v>65</v>
      </c>
      <c r="D7" s="3" t="s">
        <v>35</v>
      </c>
      <c r="E7" s="4">
        <v>12</v>
      </c>
    </row>
    <row r="8" spans="1:5" ht="18" customHeight="1" x14ac:dyDescent="0.4">
      <c r="A8" s="2" t="str">
        <f t="shared" si="0"/>
        <v>市街化区域宅地開発第二種住居地域</v>
      </c>
      <c r="B8" s="2" t="s">
        <v>49</v>
      </c>
      <c r="C8" s="2" t="s">
        <v>65</v>
      </c>
      <c r="D8" s="3" t="s">
        <v>36</v>
      </c>
      <c r="E8" s="4">
        <v>12</v>
      </c>
    </row>
    <row r="9" spans="1:5" ht="18" customHeight="1" x14ac:dyDescent="0.4">
      <c r="A9" s="2" t="str">
        <f t="shared" si="0"/>
        <v>市街化区域宅地開発準工業地域</v>
      </c>
      <c r="B9" s="2" t="s">
        <v>49</v>
      </c>
      <c r="C9" s="2" t="s">
        <v>65</v>
      </c>
      <c r="D9" s="3" t="s">
        <v>37</v>
      </c>
      <c r="E9" s="4">
        <v>10</v>
      </c>
    </row>
    <row r="10" spans="1:5" ht="18" customHeight="1" x14ac:dyDescent="0.4">
      <c r="A10" s="2" t="str">
        <f t="shared" si="0"/>
        <v>市街化区域宅地開発工業地域</v>
      </c>
      <c r="B10" s="2" t="s">
        <v>49</v>
      </c>
      <c r="C10" s="2" t="s">
        <v>65</v>
      </c>
      <c r="D10" s="3" t="s">
        <v>38</v>
      </c>
      <c r="E10" s="4">
        <v>10</v>
      </c>
    </row>
    <row r="11" spans="1:5" ht="18" customHeight="1" x14ac:dyDescent="0.4">
      <c r="A11" s="2" t="str">
        <f t="shared" si="0"/>
        <v>市街化区域宅地開発工業専用地域</v>
      </c>
      <c r="B11" s="2" t="s">
        <v>49</v>
      </c>
      <c r="C11" s="2" t="s">
        <v>65</v>
      </c>
      <c r="D11" s="3" t="s">
        <v>39</v>
      </c>
      <c r="E11" s="4">
        <v>10</v>
      </c>
    </row>
    <row r="12" spans="1:5" ht="18" customHeight="1" x14ac:dyDescent="0.4">
      <c r="A12" s="2" t="str">
        <f t="shared" si="0"/>
        <v>市街化区域宅地開発準住居地域</v>
      </c>
      <c r="B12" s="2" t="s">
        <v>49</v>
      </c>
      <c r="C12" s="2" t="s">
        <v>65</v>
      </c>
      <c r="D12" s="3" t="s">
        <v>40</v>
      </c>
      <c r="E12" s="4">
        <v>10</v>
      </c>
    </row>
    <row r="13" spans="1:5" ht="18" customHeight="1" x14ac:dyDescent="0.4">
      <c r="A13" s="2" t="str">
        <f t="shared" si="0"/>
        <v>市街化区域宅地開発近隣商業地域</v>
      </c>
      <c r="B13" s="2" t="s">
        <v>49</v>
      </c>
      <c r="C13" s="2" t="s">
        <v>65</v>
      </c>
      <c r="D13" s="3" t="s">
        <v>41</v>
      </c>
      <c r="E13" s="4">
        <v>7</v>
      </c>
    </row>
    <row r="14" spans="1:5" ht="18" customHeight="1" x14ac:dyDescent="0.4">
      <c r="A14" s="2" t="str">
        <f t="shared" si="0"/>
        <v>市街化区域宅地開発商業地域</v>
      </c>
      <c r="B14" s="2" t="s">
        <v>49</v>
      </c>
      <c r="C14" s="2" t="s">
        <v>65</v>
      </c>
      <c r="D14" s="3" t="s">
        <v>42</v>
      </c>
      <c r="E14" s="4">
        <v>5</v>
      </c>
    </row>
    <row r="15" spans="1:5" ht="18" customHeight="1" x14ac:dyDescent="0.4">
      <c r="A15" s="2" t="str">
        <f t="shared" si="0"/>
        <v>市街化区域宅地開発-</v>
      </c>
      <c r="B15" s="2" t="s">
        <v>49</v>
      </c>
      <c r="C15" s="2" t="s">
        <v>65</v>
      </c>
      <c r="D15" s="3" t="s">
        <v>13</v>
      </c>
      <c r="E15" s="4">
        <v>0</v>
      </c>
    </row>
    <row r="16" spans="1:5" ht="18" customHeight="1" x14ac:dyDescent="0.4">
      <c r="A16" s="2" t="str">
        <f t="shared" si="0"/>
        <v>市街化区域中高層その他集合住宅第一種低層住居専用地域</v>
      </c>
      <c r="B16" s="2" t="s">
        <v>45</v>
      </c>
      <c r="C16" s="2" t="s">
        <v>65</v>
      </c>
      <c r="D16" s="3" t="s">
        <v>31</v>
      </c>
      <c r="E16" s="4">
        <v>12</v>
      </c>
    </row>
    <row r="17" spans="1:5" ht="18" customHeight="1" x14ac:dyDescent="0.4">
      <c r="A17" s="2" t="str">
        <f t="shared" si="0"/>
        <v>市街化区域中高層その他集合住宅第二種低層住居専用地域</v>
      </c>
      <c r="B17" s="2" t="s">
        <v>45</v>
      </c>
      <c r="C17" s="2" t="s">
        <v>65</v>
      </c>
      <c r="D17" s="3" t="s">
        <v>32</v>
      </c>
      <c r="E17" s="4">
        <v>12</v>
      </c>
    </row>
    <row r="18" spans="1:5" ht="18" customHeight="1" x14ac:dyDescent="0.4">
      <c r="A18" s="2" t="str">
        <f t="shared" si="0"/>
        <v>市街化区域中高層その他集合住宅第一種中高層住居専用地域</v>
      </c>
      <c r="B18" s="2" t="s">
        <v>45</v>
      </c>
      <c r="C18" s="2" t="s">
        <v>65</v>
      </c>
      <c r="D18" s="3" t="s">
        <v>33</v>
      </c>
      <c r="E18" s="4">
        <v>12</v>
      </c>
    </row>
    <row r="19" spans="1:5" ht="18" customHeight="1" x14ac:dyDescent="0.4">
      <c r="A19" s="2" t="str">
        <f t="shared" si="0"/>
        <v>市街化区域中高層その他集合住宅第二種中高層住居専用地域</v>
      </c>
      <c r="B19" s="2" t="s">
        <v>45</v>
      </c>
      <c r="C19" s="2" t="s">
        <v>65</v>
      </c>
      <c r="D19" s="3" t="s">
        <v>34</v>
      </c>
      <c r="E19" s="4">
        <v>12</v>
      </c>
    </row>
    <row r="20" spans="1:5" ht="18" customHeight="1" x14ac:dyDescent="0.4">
      <c r="A20" s="2" t="str">
        <f t="shared" si="0"/>
        <v>市街化区域中高層その他集合住宅第一種住居地域</v>
      </c>
      <c r="B20" s="2" t="s">
        <v>45</v>
      </c>
      <c r="C20" s="2" t="s">
        <v>65</v>
      </c>
      <c r="D20" s="3" t="s">
        <v>35</v>
      </c>
      <c r="E20" s="4">
        <v>12</v>
      </c>
    </row>
    <row r="21" spans="1:5" ht="18" customHeight="1" x14ac:dyDescent="0.4">
      <c r="A21" s="2" t="str">
        <f t="shared" si="0"/>
        <v>市街化区域中高層その他集合住宅第二種住居地域</v>
      </c>
      <c r="B21" s="2" t="s">
        <v>45</v>
      </c>
      <c r="C21" s="2" t="s">
        <v>65</v>
      </c>
      <c r="D21" s="3" t="s">
        <v>36</v>
      </c>
      <c r="E21" s="4">
        <v>12</v>
      </c>
    </row>
    <row r="22" spans="1:5" ht="18" customHeight="1" x14ac:dyDescent="0.4">
      <c r="A22" s="2" t="str">
        <f t="shared" si="0"/>
        <v>市街化区域中高層その他集合住宅準工業地域</v>
      </c>
      <c r="B22" s="2" t="s">
        <v>45</v>
      </c>
      <c r="C22" s="2" t="s">
        <v>65</v>
      </c>
      <c r="D22" s="3" t="s">
        <v>37</v>
      </c>
      <c r="E22" s="4">
        <v>10</v>
      </c>
    </row>
    <row r="23" spans="1:5" ht="18" customHeight="1" x14ac:dyDescent="0.4">
      <c r="A23" s="2" t="str">
        <f t="shared" si="0"/>
        <v>市街化区域中高層その他集合住宅工業地域</v>
      </c>
      <c r="B23" s="2" t="s">
        <v>45</v>
      </c>
      <c r="C23" s="2" t="s">
        <v>65</v>
      </c>
      <c r="D23" s="3" t="s">
        <v>38</v>
      </c>
      <c r="E23" s="4">
        <v>10</v>
      </c>
    </row>
    <row r="24" spans="1:5" ht="18" customHeight="1" x14ac:dyDescent="0.4">
      <c r="A24" s="2" t="str">
        <f t="shared" si="0"/>
        <v>市街化区域中高層その他集合住宅工業専用地域</v>
      </c>
      <c r="B24" s="2" t="s">
        <v>45</v>
      </c>
      <c r="C24" s="2" t="s">
        <v>65</v>
      </c>
      <c r="D24" s="3" t="s">
        <v>39</v>
      </c>
      <c r="E24" s="4">
        <v>10</v>
      </c>
    </row>
    <row r="25" spans="1:5" ht="18" customHeight="1" x14ac:dyDescent="0.4">
      <c r="A25" s="2" t="str">
        <f t="shared" si="0"/>
        <v>市街化区域中高層その他集合住宅準住居地域</v>
      </c>
      <c r="B25" s="2" t="s">
        <v>45</v>
      </c>
      <c r="C25" s="2" t="s">
        <v>65</v>
      </c>
      <c r="D25" s="3" t="s">
        <v>40</v>
      </c>
      <c r="E25" s="4">
        <v>10</v>
      </c>
    </row>
    <row r="26" spans="1:5" ht="18" customHeight="1" x14ac:dyDescent="0.4">
      <c r="A26" s="2" t="str">
        <f t="shared" si="0"/>
        <v>市街化区域中高層その他集合住宅近隣商業地域</v>
      </c>
      <c r="B26" s="2" t="s">
        <v>45</v>
      </c>
      <c r="C26" s="2" t="s">
        <v>65</v>
      </c>
      <c r="D26" s="3" t="s">
        <v>41</v>
      </c>
      <c r="E26" s="4">
        <v>7</v>
      </c>
    </row>
    <row r="27" spans="1:5" ht="18" customHeight="1" x14ac:dyDescent="0.4">
      <c r="A27" s="2" t="str">
        <f t="shared" si="0"/>
        <v>市街化区域中高層その他集合住宅商業地域</v>
      </c>
      <c r="B27" s="2" t="s">
        <v>45</v>
      </c>
      <c r="C27" s="2" t="s">
        <v>65</v>
      </c>
      <c r="D27" s="3" t="s">
        <v>42</v>
      </c>
      <c r="E27" s="4">
        <v>5</v>
      </c>
    </row>
    <row r="28" spans="1:5" ht="18" customHeight="1" x14ac:dyDescent="0.4">
      <c r="A28" s="2" t="str">
        <f t="shared" si="0"/>
        <v>市街化区域中高層その他集合住宅-</v>
      </c>
      <c r="B28" s="2" t="s">
        <v>45</v>
      </c>
      <c r="C28" s="2" t="s">
        <v>65</v>
      </c>
      <c r="D28" s="3" t="s">
        <v>293</v>
      </c>
      <c r="E28" s="4">
        <v>0</v>
      </c>
    </row>
    <row r="29" spans="1:5" ht="18" customHeight="1" x14ac:dyDescent="0.4">
      <c r="A29" s="2" t="str">
        <f t="shared" si="0"/>
        <v>市街化区域店舗その他事務所第一種低層住居専用地域</v>
      </c>
      <c r="B29" s="2" t="s">
        <v>46</v>
      </c>
      <c r="C29" s="2" t="s">
        <v>65</v>
      </c>
      <c r="D29" s="3" t="s">
        <v>31</v>
      </c>
      <c r="E29" s="4">
        <v>12</v>
      </c>
    </row>
    <row r="30" spans="1:5" ht="18" customHeight="1" x14ac:dyDescent="0.4">
      <c r="A30" s="2" t="str">
        <f t="shared" si="0"/>
        <v>市街化区域店舗その他事務所第二種低層住居専用地域</v>
      </c>
      <c r="B30" s="2" t="s">
        <v>46</v>
      </c>
      <c r="C30" s="2" t="s">
        <v>65</v>
      </c>
      <c r="D30" s="3" t="s">
        <v>32</v>
      </c>
      <c r="E30" s="4">
        <v>12</v>
      </c>
    </row>
    <row r="31" spans="1:5" ht="18" customHeight="1" x14ac:dyDescent="0.4">
      <c r="A31" s="2" t="str">
        <f t="shared" si="0"/>
        <v>市街化区域店舗その他事務所第一種中高層住居専用地域</v>
      </c>
      <c r="B31" s="2" t="s">
        <v>46</v>
      </c>
      <c r="C31" s="2" t="s">
        <v>65</v>
      </c>
      <c r="D31" s="3" t="s">
        <v>33</v>
      </c>
      <c r="E31" s="4">
        <v>12</v>
      </c>
    </row>
    <row r="32" spans="1:5" ht="18" customHeight="1" x14ac:dyDescent="0.4">
      <c r="A32" s="2" t="str">
        <f t="shared" si="0"/>
        <v>市街化区域店舗その他事務所第二種中高層住居専用地域</v>
      </c>
      <c r="B32" s="2" t="s">
        <v>46</v>
      </c>
      <c r="C32" s="2" t="s">
        <v>65</v>
      </c>
      <c r="D32" s="3" t="s">
        <v>34</v>
      </c>
      <c r="E32" s="4">
        <v>12</v>
      </c>
    </row>
    <row r="33" spans="1:5" ht="18" customHeight="1" x14ac:dyDescent="0.4">
      <c r="A33" s="2" t="str">
        <f t="shared" si="0"/>
        <v>市街化区域店舗その他事務所第一種住居地域</v>
      </c>
      <c r="B33" s="2" t="s">
        <v>46</v>
      </c>
      <c r="C33" s="2" t="s">
        <v>65</v>
      </c>
      <c r="D33" s="3" t="s">
        <v>35</v>
      </c>
      <c r="E33" s="4">
        <v>12</v>
      </c>
    </row>
    <row r="34" spans="1:5" ht="18" customHeight="1" x14ac:dyDescent="0.4">
      <c r="A34" s="2" t="str">
        <f t="shared" si="0"/>
        <v>市街化区域店舗その他事務所第二種住居地域</v>
      </c>
      <c r="B34" s="2" t="s">
        <v>46</v>
      </c>
      <c r="C34" s="2" t="s">
        <v>65</v>
      </c>
      <c r="D34" s="3" t="s">
        <v>36</v>
      </c>
      <c r="E34" s="4">
        <v>12</v>
      </c>
    </row>
    <row r="35" spans="1:5" ht="18" customHeight="1" x14ac:dyDescent="0.4">
      <c r="A35" s="2" t="str">
        <f t="shared" ref="A35:A67" si="1">C35&amp;B35&amp;D35</f>
        <v>市街化区域店舗その他事務所準工業地域</v>
      </c>
      <c r="B35" s="2" t="s">
        <v>46</v>
      </c>
      <c r="C35" s="2" t="s">
        <v>65</v>
      </c>
      <c r="D35" s="3" t="s">
        <v>37</v>
      </c>
      <c r="E35" s="4">
        <v>10</v>
      </c>
    </row>
    <row r="36" spans="1:5" ht="18" customHeight="1" x14ac:dyDescent="0.4">
      <c r="A36" s="2" t="str">
        <f t="shared" si="1"/>
        <v>市街化区域店舗その他事務所工業地域</v>
      </c>
      <c r="B36" s="2" t="s">
        <v>46</v>
      </c>
      <c r="C36" s="2" t="s">
        <v>65</v>
      </c>
      <c r="D36" s="3" t="s">
        <v>38</v>
      </c>
      <c r="E36" s="4">
        <v>10</v>
      </c>
    </row>
    <row r="37" spans="1:5" ht="18" customHeight="1" x14ac:dyDescent="0.4">
      <c r="A37" s="2" t="str">
        <f t="shared" si="1"/>
        <v>市街化区域店舗その他事務所工業専用地域</v>
      </c>
      <c r="B37" s="2" t="s">
        <v>46</v>
      </c>
      <c r="C37" s="2" t="s">
        <v>65</v>
      </c>
      <c r="D37" s="3" t="s">
        <v>39</v>
      </c>
      <c r="E37" s="4">
        <v>10</v>
      </c>
    </row>
    <row r="38" spans="1:5" ht="18" customHeight="1" x14ac:dyDescent="0.4">
      <c r="A38" s="2" t="str">
        <f t="shared" si="1"/>
        <v>市街化区域店舗その他事務所準住居地域</v>
      </c>
      <c r="B38" s="2" t="s">
        <v>46</v>
      </c>
      <c r="C38" s="2" t="s">
        <v>65</v>
      </c>
      <c r="D38" s="3" t="s">
        <v>40</v>
      </c>
      <c r="E38" s="4">
        <v>10</v>
      </c>
    </row>
    <row r="39" spans="1:5" ht="18" customHeight="1" x14ac:dyDescent="0.4">
      <c r="A39" s="2" t="str">
        <f t="shared" si="1"/>
        <v>市街化区域店舗その他事務所近隣商業地域</v>
      </c>
      <c r="B39" s="2" t="s">
        <v>46</v>
      </c>
      <c r="C39" s="2" t="s">
        <v>65</v>
      </c>
      <c r="D39" s="3" t="s">
        <v>41</v>
      </c>
      <c r="E39" s="4">
        <v>7</v>
      </c>
    </row>
    <row r="40" spans="1:5" ht="18" customHeight="1" x14ac:dyDescent="0.4">
      <c r="A40" s="2" t="str">
        <f t="shared" si="1"/>
        <v>市街化区域店舗その他事務所商業地域</v>
      </c>
      <c r="B40" s="2" t="s">
        <v>46</v>
      </c>
      <c r="C40" s="2" t="s">
        <v>65</v>
      </c>
      <c r="D40" s="3" t="s">
        <v>42</v>
      </c>
      <c r="E40" s="4">
        <v>5</v>
      </c>
    </row>
    <row r="41" spans="1:5" ht="18" customHeight="1" x14ac:dyDescent="0.4">
      <c r="A41" s="2" t="str">
        <f t="shared" si="1"/>
        <v>市街化区域店舗その他事務所-</v>
      </c>
      <c r="B41" s="2" t="s">
        <v>46</v>
      </c>
      <c r="C41" s="2" t="s">
        <v>65</v>
      </c>
      <c r="D41" s="3" t="s">
        <v>13</v>
      </c>
      <c r="E41" s="4">
        <v>0</v>
      </c>
    </row>
    <row r="42" spans="1:5" ht="18" customHeight="1" x14ac:dyDescent="0.4">
      <c r="A42" s="2" t="str">
        <f t="shared" si="1"/>
        <v>市街化区域工場第一種低層住居専用地域</v>
      </c>
      <c r="B42" s="2" t="s">
        <v>44</v>
      </c>
      <c r="C42" s="2" t="s">
        <v>65</v>
      </c>
      <c r="D42" s="3" t="s">
        <v>31</v>
      </c>
      <c r="E42" s="4">
        <v>20</v>
      </c>
    </row>
    <row r="43" spans="1:5" ht="18" customHeight="1" x14ac:dyDescent="0.4">
      <c r="A43" s="2" t="str">
        <f t="shared" si="1"/>
        <v>市街化区域工場第二種低層住居専用地域</v>
      </c>
      <c r="B43" s="2" t="s">
        <v>44</v>
      </c>
      <c r="C43" s="2" t="s">
        <v>65</v>
      </c>
      <c r="D43" s="3" t="s">
        <v>32</v>
      </c>
      <c r="E43" s="4">
        <v>20</v>
      </c>
    </row>
    <row r="44" spans="1:5" ht="18" customHeight="1" x14ac:dyDescent="0.4">
      <c r="A44" s="2" t="str">
        <f t="shared" si="1"/>
        <v>市街化区域工場第一種中高層住居専用地域</v>
      </c>
      <c r="B44" s="2" t="s">
        <v>44</v>
      </c>
      <c r="C44" s="2" t="s">
        <v>65</v>
      </c>
      <c r="D44" s="3" t="s">
        <v>33</v>
      </c>
      <c r="E44" s="4">
        <v>20</v>
      </c>
    </row>
    <row r="45" spans="1:5" ht="18" customHeight="1" x14ac:dyDescent="0.4">
      <c r="A45" s="2" t="str">
        <f t="shared" si="1"/>
        <v>市街化区域工場第二種中高層住居専用地域</v>
      </c>
      <c r="B45" s="2" t="s">
        <v>44</v>
      </c>
      <c r="C45" s="2" t="s">
        <v>65</v>
      </c>
      <c r="D45" s="3" t="s">
        <v>34</v>
      </c>
      <c r="E45" s="4">
        <v>20</v>
      </c>
    </row>
    <row r="46" spans="1:5" ht="18" customHeight="1" x14ac:dyDescent="0.4">
      <c r="A46" s="2" t="str">
        <f t="shared" si="1"/>
        <v>市街化区域工場第一種住居地域</v>
      </c>
      <c r="B46" s="2" t="s">
        <v>44</v>
      </c>
      <c r="C46" s="2" t="s">
        <v>65</v>
      </c>
      <c r="D46" s="3" t="s">
        <v>35</v>
      </c>
      <c r="E46" s="4">
        <v>20</v>
      </c>
    </row>
    <row r="47" spans="1:5" ht="18" customHeight="1" x14ac:dyDescent="0.4">
      <c r="A47" s="2" t="str">
        <f t="shared" si="1"/>
        <v>市街化区域工場第二種住居地域</v>
      </c>
      <c r="B47" s="2" t="s">
        <v>44</v>
      </c>
      <c r="C47" s="2" t="s">
        <v>65</v>
      </c>
      <c r="D47" s="3" t="s">
        <v>36</v>
      </c>
      <c r="E47" s="4">
        <v>20</v>
      </c>
    </row>
    <row r="48" spans="1:5" ht="18" customHeight="1" x14ac:dyDescent="0.4">
      <c r="A48" s="2" t="str">
        <f t="shared" si="1"/>
        <v>市街化区域工場準工業地域</v>
      </c>
      <c r="B48" s="2" t="s">
        <v>44</v>
      </c>
      <c r="C48" s="2" t="s">
        <v>65</v>
      </c>
      <c r="D48" s="3" t="s">
        <v>37</v>
      </c>
      <c r="E48" s="4">
        <v>15</v>
      </c>
    </row>
    <row r="49" spans="1:5" ht="18" customHeight="1" x14ac:dyDescent="0.4">
      <c r="A49" s="2" t="str">
        <f t="shared" si="1"/>
        <v>市街化区域工場工業地域</v>
      </c>
      <c r="B49" s="2" t="s">
        <v>44</v>
      </c>
      <c r="C49" s="2" t="s">
        <v>65</v>
      </c>
      <c r="D49" s="3" t="s">
        <v>38</v>
      </c>
      <c r="E49" s="4">
        <v>15</v>
      </c>
    </row>
    <row r="50" spans="1:5" ht="18" customHeight="1" x14ac:dyDescent="0.4">
      <c r="A50" s="2" t="str">
        <f t="shared" si="1"/>
        <v>市街化区域工場工業専用地域</v>
      </c>
      <c r="B50" s="2" t="s">
        <v>44</v>
      </c>
      <c r="C50" s="2" t="s">
        <v>65</v>
      </c>
      <c r="D50" s="3" t="s">
        <v>39</v>
      </c>
      <c r="E50" s="4">
        <v>10</v>
      </c>
    </row>
    <row r="51" spans="1:5" ht="18" customHeight="1" x14ac:dyDescent="0.4">
      <c r="A51" s="2" t="str">
        <f t="shared" si="1"/>
        <v>市街化区域工場準住居地域</v>
      </c>
      <c r="B51" s="2" t="s">
        <v>44</v>
      </c>
      <c r="C51" s="2" t="s">
        <v>65</v>
      </c>
      <c r="D51" s="3" t="s">
        <v>40</v>
      </c>
      <c r="E51" s="4">
        <v>20</v>
      </c>
    </row>
    <row r="52" spans="1:5" ht="18" customHeight="1" x14ac:dyDescent="0.4">
      <c r="A52" s="2" t="str">
        <f t="shared" si="1"/>
        <v>市街化区域工場近隣商業地域</v>
      </c>
      <c r="B52" s="2" t="s">
        <v>44</v>
      </c>
      <c r="C52" s="2" t="s">
        <v>65</v>
      </c>
      <c r="D52" s="3" t="s">
        <v>41</v>
      </c>
      <c r="E52" s="4">
        <v>20</v>
      </c>
    </row>
    <row r="53" spans="1:5" ht="18" customHeight="1" x14ac:dyDescent="0.4">
      <c r="A53" s="2" t="str">
        <f t="shared" si="1"/>
        <v>市街化区域工場商業地域</v>
      </c>
      <c r="B53" s="2" t="s">
        <v>44</v>
      </c>
      <c r="C53" s="2" t="s">
        <v>65</v>
      </c>
      <c r="D53" s="3" t="s">
        <v>42</v>
      </c>
      <c r="E53" s="4">
        <v>20</v>
      </c>
    </row>
    <row r="54" spans="1:5" ht="18" customHeight="1" x14ac:dyDescent="0.4">
      <c r="A54" s="2" t="str">
        <f t="shared" si="1"/>
        <v>市街化区域工場その他の地域</v>
      </c>
      <c r="B54" s="2" t="s">
        <v>44</v>
      </c>
      <c r="C54" s="2" t="s">
        <v>65</v>
      </c>
      <c r="D54" s="3" t="s">
        <v>43</v>
      </c>
      <c r="E54" s="4">
        <v>20</v>
      </c>
    </row>
    <row r="55" spans="1:5" ht="18" customHeight="1" x14ac:dyDescent="0.4">
      <c r="A55" s="2" t="str">
        <f t="shared" ref="A55" si="2">C55&amp;B55&amp;D55</f>
        <v>市街化区域工場-</v>
      </c>
      <c r="B55" s="2" t="s">
        <v>44</v>
      </c>
      <c r="C55" s="2" t="s">
        <v>65</v>
      </c>
      <c r="D55" s="3" t="s">
        <v>294</v>
      </c>
      <c r="E55" s="4">
        <v>0</v>
      </c>
    </row>
    <row r="56" spans="1:5" ht="18" customHeight="1" x14ac:dyDescent="0.4">
      <c r="A56" s="2" t="str">
        <f t="shared" si="1"/>
        <v>市街化区域その他第一種低層住居専用地域</v>
      </c>
      <c r="B56" s="2" t="s">
        <v>50</v>
      </c>
      <c r="C56" s="2" t="s">
        <v>65</v>
      </c>
      <c r="D56" s="3" t="s">
        <v>31</v>
      </c>
      <c r="E56" s="4">
        <v>12</v>
      </c>
    </row>
    <row r="57" spans="1:5" ht="18" customHeight="1" x14ac:dyDescent="0.4">
      <c r="A57" s="2" t="str">
        <f t="shared" si="1"/>
        <v>市街化区域その他第二種低層住居専用地域</v>
      </c>
      <c r="B57" s="2" t="s">
        <v>50</v>
      </c>
      <c r="C57" s="2" t="s">
        <v>65</v>
      </c>
      <c r="D57" s="3" t="s">
        <v>32</v>
      </c>
      <c r="E57" s="4">
        <v>12</v>
      </c>
    </row>
    <row r="58" spans="1:5" ht="18" customHeight="1" x14ac:dyDescent="0.4">
      <c r="A58" s="2" t="str">
        <f t="shared" si="1"/>
        <v>市街化区域その他第一種中高層住居専用地域</v>
      </c>
      <c r="B58" s="2" t="s">
        <v>50</v>
      </c>
      <c r="C58" s="2" t="s">
        <v>65</v>
      </c>
      <c r="D58" s="3" t="s">
        <v>33</v>
      </c>
      <c r="E58" s="4">
        <v>12</v>
      </c>
    </row>
    <row r="59" spans="1:5" ht="18" customHeight="1" x14ac:dyDescent="0.4">
      <c r="A59" s="2" t="str">
        <f t="shared" si="1"/>
        <v>市街化区域その他第二種中高層住居専用地域</v>
      </c>
      <c r="B59" s="2" t="s">
        <v>50</v>
      </c>
      <c r="C59" s="2" t="s">
        <v>65</v>
      </c>
      <c r="D59" s="3" t="s">
        <v>34</v>
      </c>
      <c r="E59" s="4">
        <v>12</v>
      </c>
    </row>
    <row r="60" spans="1:5" ht="18" customHeight="1" x14ac:dyDescent="0.4">
      <c r="A60" s="2" t="str">
        <f t="shared" si="1"/>
        <v>市街化区域その他第一種住居地域</v>
      </c>
      <c r="B60" s="2" t="s">
        <v>50</v>
      </c>
      <c r="C60" s="2" t="s">
        <v>65</v>
      </c>
      <c r="D60" s="3" t="s">
        <v>35</v>
      </c>
      <c r="E60" s="4">
        <v>12</v>
      </c>
    </row>
    <row r="61" spans="1:5" ht="18" customHeight="1" x14ac:dyDescent="0.4">
      <c r="A61" s="2" t="str">
        <f t="shared" si="1"/>
        <v>市街化区域その他第二種住居地域</v>
      </c>
      <c r="B61" s="2" t="s">
        <v>50</v>
      </c>
      <c r="C61" s="2" t="s">
        <v>65</v>
      </c>
      <c r="D61" s="3" t="s">
        <v>36</v>
      </c>
      <c r="E61" s="4">
        <v>12</v>
      </c>
    </row>
    <row r="62" spans="1:5" ht="18" customHeight="1" x14ac:dyDescent="0.4">
      <c r="A62" s="2" t="str">
        <f t="shared" si="1"/>
        <v>市街化区域その他準工業地域</v>
      </c>
      <c r="B62" s="2" t="s">
        <v>50</v>
      </c>
      <c r="C62" s="2" t="s">
        <v>65</v>
      </c>
      <c r="D62" s="3" t="s">
        <v>37</v>
      </c>
      <c r="E62" s="4">
        <v>10</v>
      </c>
    </row>
    <row r="63" spans="1:5" ht="18" customHeight="1" x14ac:dyDescent="0.4">
      <c r="A63" s="2" t="str">
        <f t="shared" si="1"/>
        <v>市街化区域その他工業地域</v>
      </c>
      <c r="B63" s="2" t="s">
        <v>50</v>
      </c>
      <c r="C63" s="2" t="s">
        <v>65</v>
      </c>
      <c r="D63" s="3" t="s">
        <v>38</v>
      </c>
      <c r="E63" s="4">
        <v>10</v>
      </c>
    </row>
    <row r="64" spans="1:5" ht="18" customHeight="1" x14ac:dyDescent="0.4">
      <c r="A64" s="2" t="str">
        <f t="shared" si="1"/>
        <v>市街化区域その他工業専用地域</v>
      </c>
      <c r="B64" s="2" t="s">
        <v>50</v>
      </c>
      <c r="C64" s="2" t="s">
        <v>65</v>
      </c>
      <c r="D64" s="3" t="s">
        <v>39</v>
      </c>
      <c r="E64" s="4">
        <v>10</v>
      </c>
    </row>
    <row r="65" spans="1:5" ht="18" customHeight="1" x14ac:dyDescent="0.4">
      <c r="A65" s="2" t="str">
        <f t="shared" si="1"/>
        <v>市街化区域その他準住居地域</v>
      </c>
      <c r="B65" s="2" t="s">
        <v>50</v>
      </c>
      <c r="C65" s="2" t="s">
        <v>65</v>
      </c>
      <c r="D65" s="3" t="s">
        <v>40</v>
      </c>
      <c r="E65" s="4">
        <v>10</v>
      </c>
    </row>
    <row r="66" spans="1:5" ht="18" customHeight="1" x14ac:dyDescent="0.4">
      <c r="A66" s="2" t="str">
        <f t="shared" si="1"/>
        <v>市街化区域その他近隣商業地域</v>
      </c>
      <c r="B66" s="2" t="s">
        <v>50</v>
      </c>
      <c r="C66" s="2" t="s">
        <v>65</v>
      </c>
      <c r="D66" s="3" t="s">
        <v>41</v>
      </c>
      <c r="E66" s="4">
        <v>7</v>
      </c>
    </row>
    <row r="67" spans="1:5" ht="18" customHeight="1" x14ac:dyDescent="0.4">
      <c r="A67" s="2" t="str">
        <f t="shared" si="1"/>
        <v>市街化区域その他商業地域</v>
      </c>
      <c r="B67" s="2" t="s">
        <v>50</v>
      </c>
      <c r="C67" s="2" t="s">
        <v>65</v>
      </c>
      <c r="D67" s="3" t="s">
        <v>42</v>
      </c>
      <c r="E67" s="4">
        <v>5</v>
      </c>
    </row>
    <row r="68" spans="1:5" ht="18" customHeight="1" x14ac:dyDescent="0.4">
      <c r="A68" s="2" t="str">
        <f t="shared" ref="A68:A100" si="3">C68&amp;B68&amp;D68</f>
        <v>市街化区域その他その他の地域</v>
      </c>
      <c r="B68" s="2" t="s">
        <v>50</v>
      </c>
      <c r="C68" s="2" t="s">
        <v>65</v>
      </c>
      <c r="D68" s="3" t="s">
        <v>43</v>
      </c>
      <c r="E68" s="4">
        <v>20</v>
      </c>
    </row>
    <row r="69" spans="1:5" ht="18" customHeight="1" x14ac:dyDescent="0.4">
      <c r="A69" s="2" t="str">
        <f t="shared" ref="A69" si="4">C69&amp;B69&amp;D69</f>
        <v>市街化区域その他-</v>
      </c>
      <c r="B69" s="2" t="s">
        <v>50</v>
      </c>
      <c r="C69" s="2" t="s">
        <v>65</v>
      </c>
      <c r="D69" s="3" t="s">
        <v>13</v>
      </c>
      <c r="E69" s="4">
        <v>0</v>
      </c>
    </row>
    <row r="70" spans="1:5" ht="18" customHeight="1" x14ac:dyDescent="0.4">
      <c r="A70" s="2" t="str">
        <f t="shared" si="3"/>
        <v>市街化調整区域宅地開発-</v>
      </c>
      <c r="B70" s="2" t="s">
        <v>49</v>
      </c>
      <c r="C70" s="2" t="s">
        <v>72</v>
      </c>
      <c r="D70" s="3" t="s">
        <v>13</v>
      </c>
      <c r="E70" s="4">
        <v>20</v>
      </c>
    </row>
    <row r="71" spans="1:5" ht="18" customHeight="1" x14ac:dyDescent="0.4">
      <c r="A71" s="2" t="str">
        <f t="shared" si="3"/>
        <v>市街化調整区域宅地開発-</v>
      </c>
      <c r="B71" s="2" t="s">
        <v>49</v>
      </c>
      <c r="C71" s="2" t="s">
        <v>72</v>
      </c>
      <c r="D71" s="3" t="s">
        <v>13</v>
      </c>
      <c r="E71" s="4">
        <v>20</v>
      </c>
    </row>
    <row r="72" spans="1:5" ht="18" customHeight="1" x14ac:dyDescent="0.4">
      <c r="A72" s="2" t="str">
        <f t="shared" si="3"/>
        <v>市街化調整区域宅地開発-</v>
      </c>
      <c r="B72" s="2" t="s">
        <v>49</v>
      </c>
      <c r="C72" s="2" t="s">
        <v>72</v>
      </c>
      <c r="D72" s="3" t="s">
        <v>13</v>
      </c>
      <c r="E72" s="4">
        <v>20</v>
      </c>
    </row>
    <row r="73" spans="1:5" ht="18" customHeight="1" x14ac:dyDescent="0.4">
      <c r="A73" s="2" t="str">
        <f t="shared" si="3"/>
        <v>市街化調整区域宅地開発-</v>
      </c>
      <c r="B73" s="2" t="s">
        <v>49</v>
      </c>
      <c r="C73" s="2" t="s">
        <v>72</v>
      </c>
      <c r="D73" s="3" t="s">
        <v>13</v>
      </c>
      <c r="E73" s="4">
        <v>20</v>
      </c>
    </row>
    <row r="74" spans="1:5" ht="18" customHeight="1" x14ac:dyDescent="0.4">
      <c r="A74" s="2" t="str">
        <f t="shared" si="3"/>
        <v>市街化調整区域宅地開発-</v>
      </c>
      <c r="B74" s="2" t="s">
        <v>49</v>
      </c>
      <c r="C74" s="2" t="s">
        <v>72</v>
      </c>
      <c r="D74" s="3" t="s">
        <v>13</v>
      </c>
      <c r="E74" s="4">
        <v>20</v>
      </c>
    </row>
    <row r="75" spans="1:5" ht="18" customHeight="1" x14ac:dyDescent="0.4">
      <c r="A75" s="2" t="str">
        <f t="shared" si="3"/>
        <v>市街化調整区域宅地開発-</v>
      </c>
      <c r="B75" s="2" t="s">
        <v>49</v>
      </c>
      <c r="C75" s="2" t="s">
        <v>72</v>
      </c>
      <c r="D75" s="3" t="s">
        <v>13</v>
      </c>
      <c r="E75" s="4">
        <v>20</v>
      </c>
    </row>
    <row r="76" spans="1:5" ht="18" customHeight="1" x14ac:dyDescent="0.4">
      <c r="A76" s="2" t="str">
        <f t="shared" si="3"/>
        <v>市街化調整区域宅地開発-</v>
      </c>
      <c r="B76" s="2" t="s">
        <v>49</v>
      </c>
      <c r="C76" s="2" t="s">
        <v>72</v>
      </c>
      <c r="D76" s="3" t="s">
        <v>13</v>
      </c>
      <c r="E76" s="4">
        <v>20</v>
      </c>
    </row>
    <row r="77" spans="1:5" ht="18" customHeight="1" x14ac:dyDescent="0.4">
      <c r="A77" s="2" t="str">
        <f t="shared" si="3"/>
        <v>市街化調整区域宅地開発-</v>
      </c>
      <c r="B77" s="2" t="s">
        <v>49</v>
      </c>
      <c r="C77" s="2" t="s">
        <v>72</v>
      </c>
      <c r="D77" s="3" t="s">
        <v>13</v>
      </c>
      <c r="E77" s="4">
        <v>20</v>
      </c>
    </row>
    <row r="78" spans="1:5" ht="18" customHeight="1" x14ac:dyDescent="0.4">
      <c r="A78" s="2" t="str">
        <f t="shared" si="3"/>
        <v>市街化調整区域宅地開発-</v>
      </c>
      <c r="B78" s="2" t="s">
        <v>49</v>
      </c>
      <c r="C78" s="2" t="s">
        <v>72</v>
      </c>
      <c r="D78" s="3" t="s">
        <v>13</v>
      </c>
      <c r="E78" s="4">
        <v>20</v>
      </c>
    </row>
    <row r="79" spans="1:5" ht="18" customHeight="1" x14ac:dyDescent="0.4">
      <c r="A79" s="2" t="str">
        <f t="shared" si="3"/>
        <v>市街化調整区域宅地開発-</v>
      </c>
      <c r="B79" s="2" t="s">
        <v>49</v>
      </c>
      <c r="C79" s="2" t="s">
        <v>72</v>
      </c>
      <c r="D79" s="3" t="s">
        <v>13</v>
      </c>
      <c r="E79" s="4">
        <v>20</v>
      </c>
    </row>
    <row r="80" spans="1:5" ht="18" customHeight="1" x14ac:dyDescent="0.4">
      <c r="A80" s="2" t="str">
        <f t="shared" si="3"/>
        <v>市街化調整区域宅地開発-</v>
      </c>
      <c r="B80" s="2" t="s">
        <v>49</v>
      </c>
      <c r="C80" s="2" t="s">
        <v>72</v>
      </c>
      <c r="D80" s="3" t="s">
        <v>13</v>
      </c>
      <c r="E80" s="4">
        <v>20</v>
      </c>
    </row>
    <row r="81" spans="1:5" ht="18" customHeight="1" x14ac:dyDescent="0.4">
      <c r="A81" s="2" t="str">
        <f t="shared" si="3"/>
        <v>市街化調整区域宅地開発-</v>
      </c>
      <c r="B81" s="2" t="s">
        <v>49</v>
      </c>
      <c r="C81" s="2" t="s">
        <v>72</v>
      </c>
      <c r="D81" s="3" t="s">
        <v>13</v>
      </c>
      <c r="E81" s="4">
        <v>20</v>
      </c>
    </row>
    <row r="82" spans="1:5" ht="18" customHeight="1" x14ac:dyDescent="0.4">
      <c r="A82" s="2" t="str">
        <f t="shared" si="3"/>
        <v>市街化調整区域宅地開発-</v>
      </c>
      <c r="B82" s="2" t="s">
        <v>49</v>
      </c>
      <c r="C82" s="2" t="s">
        <v>72</v>
      </c>
      <c r="D82" s="3" t="s">
        <v>13</v>
      </c>
      <c r="E82" s="4">
        <v>20</v>
      </c>
    </row>
    <row r="83" spans="1:5" ht="18" customHeight="1" x14ac:dyDescent="0.4">
      <c r="A83" s="2" t="str">
        <f t="shared" si="3"/>
        <v>市街化調整区域中高層その他集合住宅-</v>
      </c>
      <c r="B83" s="2" t="s">
        <v>45</v>
      </c>
      <c r="C83" s="2" t="s">
        <v>72</v>
      </c>
      <c r="D83" s="3" t="s">
        <v>13</v>
      </c>
      <c r="E83" s="4">
        <v>20</v>
      </c>
    </row>
    <row r="84" spans="1:5" ht="18" customHeight="1" x14ac:dyDescent="0.4">
      <c r="A84" s="2" t="str">
        <f t="shared" si="3"/>
        <v>市街化調整区域中高層その他集合住宅-</v>
      </c>
      <c r="B84" s="2" t="s">
        <v>45</v>
      </c>
      <c r="C84" s="2" t="s">
        <v>72</v>
      </c>
      <c r="D84" s="3" t="s">
        <v>13</v>
      </c>
      <c r="E84" s="4">
        <v>20</v>
      </c>
    </row>
    <row r="85" spans="1:5" ht="18" customHeight="1" x14ac:dyDescent="0.4">
      <c r="A85" s="2" t="str">
        <f t="shared" si="3"/>
        <v>市街化調整区域中高層その他集合住宅-</v>
      </c>
      <c r="B85" s="2" t="s">
        <v>45</v>
      </c>
      <c r="C85" s="2" t="s">
        <v>72</v>
      </c>
      <c r="D85" s="3" t="s">
        <v>13</v>
      </c>
      <c r="E85" s="4">
        <v>20</v>
      </c>
    </row>
    <row r="86" spans="1:5" ht="18" customHeight="1" x14ac:dyDescent="0.4">
      <c r="A86" s="2" t="str">
        <f t="shared" si="3"/>
        <v>市街化調整区域中高層その他集合住宅-</v>
      </c>
      <c r="B86" s="2" t="s">
        <v>45</v>
      </c>
      <c r="C86" s="2" t="s">
        <v>72</v>
      </c>
      <c r="D86" s="3" t="s">
        <v>13</v>
      </c>
      <c r="E86" s="4">
        <v>20</v>
      </c>
    </row>
    <row r="87" spans="1:5" ht="18" customHeight="1" x14ac:dyDescent="0.4">
      <c r="A87" s="2" t="str">
        <f t="shared" si="3"/>
        <v>市街化調整区域中高層その他集合住宅-</v>
      </c>
      <c r="B87" s="2" t="s">
        <v>45</v>
      </c>
      <c r="C87" s="2" t="s">
        <v>72</v>
      </c>
      <c r="D87" s="3" t="s">
        <v>13</v>
      </c>
      <c r="E87" s="4">
        <v>20</v>
      </c>
    </row>
    <row r="88" spans="1:5" ht="18" customHeight="1" x14ac:dyDescent="0.4">
      <c r="A88" s="2" t="str">
        <f t="shared" si="3"/>
        <v>市街化調整区域中高層その他集合住宅-</v>
      </c>
      <c r="B88" s="2" t="s">
        <v>45</v>
      </c>
      <c r="C88" s="2" t="s">
        <v>72</v>
      </c>
      <c r="D88" s="3" t="s">
        <v>13</v>
      </c>
      <c r="E88" s="4">
        <v>20</v>
      </c>
    </row>
    <row r="89" spans="1:5" ht="18" customHeight="1" x14ac:dyDescent="0.4">
      <c r="A89" s="2" t="str">
        <f t="shared" si="3"/>
        <v>市街化調整区域中高層その他集合住宅-</v>
      </c>
      <c r="B89" s="2" t="s">
        <v>45</v>
      </c>
      <c r="C89" s="2" t="s">
        <v>72</v>
      </c>
      <c r="D89" s="3" t="s">
        <v>13</v>
      </c>
      <c r="E89" s="4">
        <v>20</v>
      </c>
    </row>
    <row r="90" spans="1:5" ht="18" customHeight="1" x14ac:dyDescent="0.4">
      <c r="A90" s="2" t="str">
        <f t="shared" si="3"/>
        <v>市街化調整区域中高層その他集合住宅-</v>
      </c>
      <c r="B90" s="2" t="s">
        <v>45</v>
      </c>
      <c r="C90" s="2" t="s">
        <v>72</v>
      </c>
      <c r="D90" s="3" t="s">
        <v>13</v>
      </c>
      <c r="E90" s="4">
        <v>20</v>
      </c>
    </row>
    <row r="91" spans="1:5" ht="18" customHeight="1" x14ac:dyDescent="0.4">
      <c r="A91" s="2" t="str">
        <f t="shared" si="3"/>
        <v>市街化調整区域中高層その他集合住宅-</v>
      </c>
      <c r="B91" s="2" t="s">
        <v>45</v>
      </c>
      <c r="C91" s="2" t="s">
        <v>72</v>
      </c>
      <c r="D91" s="3" t="s">
        <v>13</v>
      </c>
      <c r="E91" s="4">
        <v>20</v>
      </c>
    </row>
    <row r="92" spans="1:5" ht="18" customHeight="1" x14ac:dyDescent="0.4">
      <c r="A92" s="2" t="str">
        <f t="shared" si="3"/>
        <v>市街化調整区域中高層その他集合住宅-</v>
      </c>
      <c r="B92" s="2" t="s">
        <v>45</v>
      </c>
      <c r="C92" s="2" t="s">
        <v>72</v>
      </c>
      <c r="D92" s="3" t="s">
        <v>13</v>
      </c>
      <c r="E92" s="4">
        <v>20</v>
      </c>
    </row>
    <row r="93" spans="1:5" ht="18" customHeight="1" x14ac:dyDescent="0.4">
      <c r="A93" s="2" t="str">
        <f t="shared" si="3"/>
        <v>市街化調整区域中高層その他集合住宅-</v>
      </c>
      <c r="B93" s="2" t="s">
        <v>45</v>
      </c>
      <c r="C93" s="2" t="s">
        <v>72</v>
      </c>
      <c r="D93" s="3" t="s">
        <v>13</v>
      </c>
      <c r="E93" s="4">
        <v>20</v>
      </c>
    </row>
    <row r="94" spans="1:5" ht="18" customHeight="1" x14ac:dyDescent="0.4">
      <c r="A94" s="2" t="str">
        <f t="shared" si="3"/>
        <v>市街化調整区域中高層その他集合住宅-</v>
      </c>
      <c r="B94" s="2" t="s">
        <v>45</v>
      </c>
      <c r="C94" s="2" t="s">
        <v>72</v>
      </c>
      <c r="D94" s="3" t="s">
        <v>13</v>
      </c>
      <c r="E94" s="4">
        <v>20</v>
      </c>
    </row>
    <row r="95" spans="1:5" ht="18" customHeight="1" x14ac:dyDescent="0.4">
      <c r="A95" s="2" t="str">
        <f t="shared" si="3"/>
        <v>市街化調整区域中高層その他集合住宅-</v>
      </c>
      <c r="B95" s="2" t="s">
        <v>45</v>
      </c>
      <c r="C95" s="2" t="s">
        <v>72</v>
      </c>
      <c r="D95" s="3" t="s">
        <v>13</v>
      </c>
      <c r="E95" s="4">
        <v>20</v>
      </c>
    </row>
    <row r="96" spans="1:5" ht="18" customHeight="1" x14ac:dyDescent="0.4">
      <c r="A96" s="2" t="str">
        <f t="shared" si="3"/>
        <v>市街化調整区域店舗その他事務所-</v>
      </c>
      <c r="B96" s="2" t="s">
        <v>46</v>
      </c>
      <c r="C96" s="2" t="s">
        <v>72</v>
      </c>
      <c r="D96" s="3" t="s">
        <v>13</v>
      </c>
      <c r="E96" s="4">
        <v>20</v>
      </c>
    </row>
    <row r="97" spans="1:5" ht="18" customHeight="1" x14ac:dyDescent="0.4">
      <c r="A97" s="2" t="str">
        <f t="shared" si="3"/>
        <v>市街化調整区域店舗その他事務所-</v>
      </c>
      <c r="B97" s="2" t="s">
        <v>46</v>
      </c>
      <c r="C97" s="2" t="s">
        <v>72</v>
      </c>
      <c r="D97" s="3" t="s">
        <v>13</v>
      </c>
      <c r="E97" s="4">
        <v>20</v>
      </c>
    </row>
    <row r="98" spans="1:5" ht="18" customHeight="1" x14ac:dyDescent="0.4">
      <c r="A98" s="2" t="str">
        <f t="shared" si="3"/>
        <v>市街化調整区域店舗その他事務所-</v>
      </c>
      <c r="B98" s="2" t="s">
        <v>46</v>
      </c>
      <c r="C98" s="2" t="s">
        <v>72</v>
      </c>
      <c r="D98" s="3" t="s">
        <v>13</v>
      </c>
      <c r="E98" s="4">
        <v>20</v>
      </c>
    </row>
    <row r="99" spans="1:5" ht="18" customHeight="1" x14ac:dyDescent="0.4">
      <c r="A99" s="2" t="str">
        <f t="shared" si="3"/>
        <v>市街化調整区域店舗その他事務所-</v>
      </c>
      <c r="B99" s="2" t="s">
        <v>46</v>
      </c>
      <c r="C99" s="2" t="s">
        <v>72</v>
      </c>
      <c r="D99" s="3" t="s">
        <v>13</v>
      </c>
      <c r="E99" s="4">
        <v>20</v>
      </c>
    </row>
    <row r="100" spans="1:5" ht="18" customHeight="1" x14ac:dyDescent="0.4">
      <c r="A100" s="2" t="str">
        <f t="shared" si="3"/>
        <v>市街化調整区域店舗その他事務所-</v>
      </c>
      <c r="B100" s="2" t="s">
        <v>46</v>
      </c>
      <c r="C100" s="2" t="s">
        <v>72</v>
      </c>
      <c r="D100" s="3" t="s">
        <v>13</v>
      </c>
      <c r="E100" s="4">
        <v>20</v>
      </c>
    </row>
    <row r="101" spans="1:5" ht="18" customHeight="1" x14ac:dyDescent="0.4">
      <c r="A101" s="2" t="str">
        <f t="shared" ref="A101:A132" si="5">C101&amp;B101&amp;D101</f>
        <v>市街化調整区域店舗その他事務所-</v>
      </c>
      <c r="B101" s="2" t="s">
        <v>46</v>
      </c>
      <c r="C101" s="2" t="s">
        <v>72</v>
      </c>
      <c r="D101" s="3" t="s">
        <v>13</v>
      </c>
      <c r="E101" s="4">
        <v>20</v>
      </c>
    </row>
    <row r="102" spans="1:5" ht="18" customHeight="1" x14ac:dyDescent="0.4">
      <c r="A102" s="2" t="str">
        <f t="shared" si="5"/>
        <v>市街化調整区域店舗その他事務所-</v>
      </c>
      <c r="B102" s="2" t="s">
        <v>46</v>
      </c>
      <c r="C102" s="2" t="s">
        <v>72</v>
      </c>
      <c r="D102" s="3" t="s">
        <v>13</v>
      </c>
      <c r="E102" s="4">
        <v>20</v>
      </c>
    </row>
    <row r="103" spans="1:5" ht="18" customHeight="1" x14ac:dyDescent="0.4">
      <c r="A103" s="2" t="str">
        <f t="shared" si="5"/>
        <v>市街化調整区域店舗その他事務所-</v>
      </c>
      <c r="B103" s="2" t="s">
        <v>46</v>
      </c>
      <c r="C103" s="2" t="s">
        <v>72</v>
      </c>
      <c r="D103" s="3" t="s">
        <v>13</v>
      </c>
      <c r="E103" s="4">
        <v>20</v>
      </c>
    </row>
    <row r="104" spans="1:5" ht="18" customHeight="1" x14ac:dyDescent="0.4">
      <c r="A104" s="2" t="str">
        <f t="shared" si="5"/>
        <v>市街化調整区域店舗その他事務所-</v>
      </c>
      <c r="B104" s="2" t="s">
        <v>46</v>
      </c>
      <c r="C104" s="2" t="s">
        <v>72</v>
      </c>
      <c r="D104" s="3" t="s">
        <v>13</v>
      </c>
      <c r="E104" s="4">
        <v>20</v>
      </c>
    </row>
    <row r="105" spans="1:5" ht="18" customHeight="1" x14ac:dyDescent="0.4">
      <c r="A105" s="2" t="str">
        <f t="shared" si="5"/>
        <v>市街化調整区域店舗その他事務所-</v>
      </c>
      <c r="B105" s="2" t="s">
        <v>46</v>
      </c>
      <c r="C105" s="2" t="s">
        <v>72</v>
      </c>
      <c r="D105" s="3" t="s">
        <v>13</v>
      </c>
      <c r="E105" s="4">
        <v>20</v>
      </c>
    </row>
    <row r="106" spans="1:5" ht="18" customHeight="1" x14ac:dyDescent="0.4">
      <c r="A106" s="2" t="str">
        <f t="shared" si="5"/>
        <v>市街化調整区域店舗その他事務所-</v>
      </c>
      <c r="B106" s="2" t="s">
        <v>46</v>
      </c>
      <c r="C106" s="2" t="s">
        <v>72</v>
      </c>
      <c r="D106" s="3" t="s">
        <v>13</v>
      </c>
      <c r="E106" s="4">
        <v>20</v>
      </c>
    </row>
    <row r="107" spans="1:5" ht="18" customHeight="1" x14ac:dyDescent="0.4">
      <c r="A107" s="2" t="str">
        <f t="shared" si="5"/>
        <v>市街化調整区域店舗その他事務所-</v>
      </c>
      <c r="B107" s="2" t="s">
        <v>46</v>
      </c>
      <c r="C107" s="2" t="s">
        <v>72</v>
      </c>
      <c r="D107" s="3" t="s">
        <v>13</v>
      </c>
      <c r="E107" s="4">
        <v>20</v>
      </c>
    </row>
    <row r="108" spans="1:5" ht="18" customHeight="1" x14ac:dyDescent="0.4">
      <c r="A108" s="2" t="str">
        <f t="shared" si="5"/>
        <v>市街化調整区域店舗その他事務所-</v>
      </c>
      <c r="B108" s="2" t="s">
        <v>46</v>
      </c>
      <c r="C108" s="2" t="s">
        <v>72</v>
      </c>
      <c r="D108" s="3" t="s">
        <v>13</v>
      </c>
      <c r="E108" s="4">
        <v>20</v>
      </c>
    </row>
    <row r="109" spans="1:5" ht="18" customHeight="1" x14ac:dyDescent="0.4">
      <c r="A109" s="2" t="str">
        <f t="shared" si="5"/>
        <v>市街化調整区域工場-</v>
      </c>
      <c r="B109" s="2" t="s">
        <v>44</v>
      </c>
      <c r="C109" s="2" t="s">
        <v>72</v>
      </c>
      <c r="D109" s="3" t="s">
        <v>13</v>
      </c>
      <c r="E109" s="4">
        <v>20</v>
      </c>
    </row>
    <row r="110" spans="1:5" ht="18" customHeight="1" x14ac:dyDescent="0.4">
      <c r="A110" s="2" t="str">
        <f t="shared" si="5"/>
        <v>市街化調整区域工場-</v>
      </c>
      <c r="B110" s="2" t="s">
        <v>44</v>
      </c>
      <c r="C110" s="2" t="s">
        <v>72</v>
      </c>
      <c r="D110" s="3" t="s">
        <v>13</v>
      </c>
      <c r="E110" s="4">
        <v>20</v>
      </c>
    </row>
    <row r="111" spans="1:5" ht="18" customHeight="1" x14ac:dyDescent="0.4">
      <c r="A111" s="2" t="str">
        <f t="shared" si="5"/>
        <v>市街化調整区域工場-</v>
      </c>
      <c r="B111" s="2" t="s">
        <v>44</v>
      </c>
      <c r="C111" s="2" t="s">
        <v>72</v>
      </c>
      <c r="D111" s="3" t="s">
        <v>13</v>
      </c>
      <c r="E111" s="4">
        <v>20</v>
      </c>
    </row>
    <row r="112" spans="1:5" ht="18" customHeight="1" x14ac:dyDescent="0.4">
      <c r="A112" s="2" t="str">
        <f t="shared" si="5"/>
        <v>市街化調整区域工場-</v>
      </c>
      <c r="B112" s="2" t="s">
        <v>44</v>
      </c>
      <c r="C112" s="2" t="s">
        <v>72</v>
      </c>
      <c r="D112" s="3" t="s">
        <v>13</v>
      </c>
      <c r="E112" s="4">
        <v>20</v>
      </c>
    </row>
    <row r="113" spans="1:5" ht="18" customHeight="1" x14ac:dyDescent="0.4">
      <c r="A113" s="2" t="str">
        <f t="shared" si="5"/>
        <v>市街化調整区域工場-</v>
      </c>
      <c r="B113" s="2" t="s">
        <v>44</v>
      </c>
      <c r="C113" s="2" t="s">
        <v>72</v>
      </c>
      <c r="D113" s="3" t="s">
        <v>13</v>
      </c>
      <c r="E113" s="4">
        <v>20</v>
      </c>
    </row>
    <row r="114" spans="1:5" ht="18" customHeight="1" x14ac:dyDescent="0.4">
      <c r="A114" s="2" t="str">
        <f t="shared" si="5"/>
        <v>市街化調整区域工場-</v>
      </c>
      <c r="B114" s="2" t="s">
        <v>44</v>
      </c>
      <c r="C114" s="2" t="s">
        <v>72</v>
      </c>
      <c r="D114" s="3" t="s">
        <v>13</v>
      </c>
      <c r="E114" s="4">
        <v>20</v>
      </c>
    </row>
    <row r="115" spans="1:5" ht="18" customHeight="1" x14ac:dyDescent="0.4">
      <c r="A115" s="2" t="str">
        <f t="shared" si="5"/>
        <v>市街化調整区域工場-</v>
      </c>
      <c r="B115" s="2" t="s">
        <v>44</v>
      </c>
      <c r="C115" s="2" t="s">
        <v>72</v>
      </c>
      <c r="D115" s="3" t="s">
        <v>13</v>
      </c>
      <c r="E115" s="4">
        <v>20</v>
      </c>
    </row>
    <row r="116" spans="1:5" ht="18" customHeight="1" x14ac:dyDescent="0.4">
      <c r="A116" s="2" t="str">
        <f t="shared" si="5"/>
        <v>市街化調整区域工場-</v>
      </c>
      <c r="B116" s="2" t="s">
        <v>44</v>
      </c>
      <c r="C116" s="2" t="s">
        <v>72</v>
      </c>
      <c r="D116" s="3" t="s">
        <v>13</v>
      </c>
      <c r="E116" s="4">
        <v>20</v>
      </c>
    </row>
    <row r="117" spans="1:5" ht="18" customHeight="1" x14ac:dyDescent="0.4">
      <c r="A117" s="2" t="str">
        <f t="shared" si="5"/>
        <v>市街化調整区域工場-</v>
      </c>
      <c r="B117" s="2" t="s">
        <v>44</v>
      </c>
      <c r="C117" s="2" t="s">
        <v>72</v>
      </c>
      <c r="D117" s="3" t="s">
        <v>13</v>
      </c>
      <c r="E117" s="4">
        <v>20</v>
      </c>
    </row>
    <row r="118" spans="1:5" ht="18" customHeight="1" x14ac:dyDescent="0.4">
      <c r="A118" s="2" t="str">
        <f t="shared" si="5"/>
        <v>市街化調整区域工場-</v>
      </c>
      <c r="B118" s="2" t="s">
        <v>44</v>
      </c>
      <c r="C118" s="2" t="s">
        <v>72</v>
      </c>
      <c r="D118" s="3" t="s">
        <v>13</v>
      </c>
      <c r="E118" s="4">
        <v>20</v>
      </c>
    </row>
    <row r="119" spans="1:5" ht="18" customHeight="1" x14ac:dyDescent="0.4">
      <c r="A119" s="2" t="str">
        <f t="shared" si="5"/>
        <v>市街化調整区域工場-</v>
      </c>
      <c r="B119" s="2" t="s">
        <v>44</v>
      </c>
      <c r="C119" s="2" t="s">
        <v>72</v>
      </c>
      <c r="D119" s="3" t="s">
        <v>13</v>
      </c>
      <c r="E119" s="4">
        <v>20</v>
      </c>
    </row>
    <row r="120" spans="1:5" ht="18" customHeight="1" x14ac:dyDescent="0.4">
      <c r="A120" s="2" t="str">
        <f t="shared" si="5"/>
        <v>市街化調整区域工場-</v>
      </c>
      <c r="B120" s="2" t="s">
        <v>44</v>
      </c>
      <c r="C120" s="2" t="s">
        <v>72</v>
      </c>
      <c r="D120" s="3" t="s">
        <v>13</v>
      </c>
      <c r="E120" s="4">
        <v>20</v>
      </c>
    </row>
    <row r="121" spans="1:5" ht="18" customHeight="1" x14ac:dyDescent="0.4">
      <c r="A121" s="2" t="str">
        <f t="shared" si="5"/>
        <v>市街化調整区域工場-</v>
      </c>
      <c r="B121" s="2" t="s">
        <v>44</v>
      </c>
      <c r="C121" s="2" t="s">
        <v>72</v>
      </c>
      <c r="D121" s="3" t="s">
        <v>13</v>
      </c>
      <c r="E121" s="4">
        <v>20</v>
      </c>
    </row>
    <row r="122" spans="1:5" ht="18" customHeight="1" x14ac:dyDescent="0.4">
      <c r="A122" s="2" t="str">
        <f t="shared" si="5"/>
        <v>市街化調整区域その他-</v>
      </c>
      <c r="B122" s="2" t="s">
        <v>50</v>
      </c>
      <c r="C122" s="2" t="s">
        <v>72</v>
      </c>
      <c r="D122" s="3" t="s">
        <v>13</v>
      </c>
      <c r="E122" s="4">
        <v>20</v>
      </c>
    </row>
    <row r="123" spans="1:5" ht="18" customHeight="1" x14ac:dyDescent="0.4">
      <c r="A123" s="2" t="str">
        <f t="shared" si="5"/>
        <v>市街化調整区域工場-</v>
      </c>
      <c r="B123" s="2" t="s">
        <v>44</v>
      </c>
      <c r="C123" s="2" t="s">
        <v>72</v>
      </c>
      <c r="D123" s="3" t="s">
        <v>13</v>
      </c>
      <c r="E123" s="4">
        <v>20</v>
      </c>
    </row>
    <row r="124" spans="1:5" ht="18" customHeight="1" x14ac:dyDescent="0.4">
      <c r="A124" s="2" t="str">
        <f t="shared" si="5"/>
        <v>市街化調整区域工場-</v>
      </c>
      <c r="B124" s="2" t="s">
        <v>44</v>
      </c>
      <c r="C124" s="2" t="s">
        <v>72</v>
      </c>
      <c r="D124" s="3" t="s">
        <v>13</v>
      </c>
      <c r="E124" s="4">
        <v>20</v>
      </c>
    </row>
    <row r="125" spans="1:5" ht="18" customHeight="1" x14ac:dyDescent="0.4">
      <c r="A125" s="2" t="str">
        <f t="shared" si="5"/>
        <v>市街化調整区域工場-</v>
      </c>
      <c r="B125" s="2" t="s">
        <v>44</v>
      </c>
      <c r="C125" s="2" t="s">
        <v>72</v>
      </c>
      <c r="D125" s="3" t="s">
        <v>13</v>
      </c>
      <c r="E125" s="4">
        <v>20</v>
      </c>
    </row>
    <row r="126" spans="1:5" ht="18" customHeight="1" x14ac:dyDescent="0.4">
      <c r="A126" s="2" t="str">
        <f t="shared" si="5"/>
        <v>市街化調整区域工場-</v>
      </c>
      <c r="B126" s="2" t="s">
        <v>44</v>
      </c>
      <c r="C126" s="2" t="s">
        <v>72</v>
      </c>
      <c r="D126" s="3" t="s">
        <v>13</v>
      </c>
      <c r="E126" s="4">
        <v>20</v>
      </c>
    </row>
    <row r="127" spans="1:5" ht="18" customHeight="1" x14ac:dyDescent="0.4">
      <c r="A127" s="2" t="str">
        <f t="shared" si="5"/>
        <v>市街化調整区域工場-</v>
      </c>
      <c r="B127" s="2" t="s">
        <v>44</v>
      </c>
      <c r="C127" s="2" t="s">
        <v>72</v>
      </c>
      <c r="D127" s="3" t="s">
        <v>13</v>
      </c>
      <c r="E127" s="4">
        <v>20</v>
      </c>
    </row>
    <row r="128" spans="1:5" ht="18" customHeight="1" x14ac:dyDescent="0.4">
      <c r="A128" s="2" t="str">
        <f t="shared" si="5"/>
        <v>市街化調整区域工場-</v>
      </c>
      <c r="B128" s="2" t="s">
        <v>44</v>
      </c>
      <c r="C128" s="2" t="s">
        <v>72</v>
      </c>
      <c r="D128" s="3" t="s">
        <v>13</v>
      </c>
      <c r="E128" s="4">
        <v>20</v>
      </c>
    </row>
    <row r="129" spans="1:5" ht="18" customHeight="1" x14ac:dyDescent="0.4">
      <c r="A129" s="2" t="str">
        <f t="shared" si="5"/>
        <v>市街化調整区域工場-</v>
      </c>
      <c r="B129" s="2" t="s">
        <v>44</v>
      </c>
      <c r="C129" s="2" t="s">
        <v>72</v>
      </c>
      <c r="D129" s="3" t="s">
        <v>13</v>
      </c>
      <c r="E129" s="4">
        <v>20</v>
      </c>
    </row>
    <row r="130" spans="1:5" ht="18" customHeight="1" x14ac:dyDescent="0.4">
      <c r="A130" s="2" t="str">
        <f t="shared" si="5"/>
        <v>市街化調整区域工場-</v>
      </c>
      <c r="B130" s="2" t="s">
        <v>44</v>
      </c>
      <c r="C130" s="2" t="s">
        <v>72</v>
      </c>
      <c r="D130" s="3" t="s">
        <v>13</v>
      </c>
      <c r="E130" s="4">
        <v>20</v>
      </c>
    </row>
    <row r="131" spans="1:5" ht="18" customHeight="1" x14ac:dyDescent="0.4">
      <c r="A131" s="2" t="str">
        <f t="shared" si="5"/>
        <v>市街化調整区域工場-</v>
      </c>
      <c r="B131" s="2" t="s">
        <v>44</v>
      </c>
      <c r="C131" s="2" t="s">
        <v>72</v>
      </c>
      <c r="D131" s="3" t="s">
        <v>13</v>
      </c>
      <c r="E131" s="4">
        <v>20</v>
      </c>
    </row>
    <row r="132" spans="1:5" ht="18" customHeight="1" x14ac:dyDescent="0.4">
      <c r="A132" s="2" t="str">
        <f t="shared" si="5"/>
        <v>市街化調整区域工場-</v>
      </c>
      <c r="B132" s="2" t="s">
        <v>44</v>
      </c>
      <c r="C132" s="2" t="s">
        <v>72</v>
      </c>
      <c r="D132" s="3" t="s">
        <v>13</v>
      </c>
      <c r="E132" s="4">
        <v>20</v>
      </c>
    </row>
    <row r="133" spans="1:5" ht="18" customHeight="1" x14ac:dyDescent="0.4">
      <c r="A133" s="2" t="str">
        <f t="shared" ref="A133:A134" si="6">C133&amp;B133&amp;D133</f>
        <v>市街化調整区域工場-</v>
      </c>
      <c r="B133" s="2" t="s">
        <v>44</v>
      </c>
      <c r="C133" s="2" t="s">
        <v>72</v>
      </c>
      <c r="D133" s="3" t="s">
        <v>13</v>
      </c>
      <c r="E133" s="4">
        <v>20</v>
      </c>
    </row>
    <row r="134" spans="1:5" ht="18" customHeight="1" x14ac:dyDescent="0.4">
      <c r="A134" s="2" t="str">
        <f t="shared" si="6"/>
        <v>市街化調整区域工場-</v>
      </c>
      <c r="B134" s="2" t="s">
        <v>44</v>
      </c>
      <c r="C134" s="2" t="s">
        <v>72</v>
      </c>
      <c r="D134" s="3" t="s">
        <v>13</v>
      </c>
      <c r="E134" s="4">
        <v>20</v>
      </c>
    </row>
  </sheetData>
  <sheetProtection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pane ySplit="2" topLeftCell="A3" activePane="bottomLeft" state="frozen"/>
      <selection activeCell="A73" sqref="A73"/>
      <selection pane="bottomLeft" activeCell="A73" sqref="A73"/>
    </sheetView>
  </sheetViews>
  <sheetFormatPr defaultColWidth="10.625" defaultRowHeight="18" customHeight="1" x14ac:dyDescent="0.4"/>
  <cols>
    <col min="1" max="1" width="57.125" style="2" customWidth="1"/>
    <col min="2" max="2" width="15.625" style="2" customWidth="1"/>
    <col min="3" max="3" width="50.625" style="2" customWidth="1"/>
    <col min="4" max="4" width="12.625" style="4" customWidth="1"/>
    <col min="5" max="16384" width="10.625" style="2"/>
  </cols>
  <sheetData>
    <row r="1" spans="1:4" ht="18" customHeight="1" x14ac:dyDescent="0.4">
      <c r="A1" s="2" t="s">
        <v>250</v>
      </c>
    </row>
    <row r="2" spans="1:4" s="6" customFormat="1" ht="18" customHeight="1" x14ac:dyDescent="0.4">
      <c r="A2" s="6" t="s">
        <v>69</v>
      </c>
      <c r="B2" s="6" t="s">
        <v>66</v>
      </c>
      <c r="C2" s="6" t="s">
        <v>73</v>
      </c>
      <c r="D2" s="7" t="s">
        <v>239</v>
      </c>
    </row>
    <row r="3" spans="1:4" ht="18" customHeight="1" x14ac:dyDescent="0.4">
      <c r="A3" s="2" t="str">
        <f>B3&amp;C3</f>
        <v>市街化区域-</v>
      </c>
      <c r="B3" s="2" t="s">
        <v>65</v>
      </c>
      <c r="C3" s="3" t="s">
        <v>220</v>
      </c>
      <c r="D3" s="4">
        <v>0</v>
      </c>
    </row>
    <row r="4" spans="1:4" ht="18" customHeight="1" x14ac:dyDescent="0.4">
      <c r="A4" s="2" t="str">
        <f>B4&amp;C4</f>
        <v>市街化区域保全配慮地区</v>
      </c>
      <c r="B4" s="2" t="s">
        <v>65</v>
      </c>
      <c r="C4" s="3" t="s">
        <v>52</v>
      </c>
      <c r="D4" s="4">
        <v>0</v>
      </c>
    </row>
    <row r="5" spans="1:4" ht="18" customHeight="1" x14ac:dyDescent="0.4">
      <c r="A5" s="2" t="str">
        <f t="shared" ref="A5:A14" si="0">B5&amp;C5</f>
        <v>市街化区域緑化推進重点地区（柏北部中央地区・柏北部東地区）</v>
      </c>
      <c r="B5" s="2" t="s">
        <v>65</v>
      </c>
      <c r="C5" s="3" t="s">
        <v>124</v>
      </c>
      <c r="D5" s="4">
        <v>3</v>
      </c>
    </row>
    <row r="6" spans="1:4" ht="18" customHeight="1" x14ac:dyDescent="0.4">
      <c r="A6" s="2" t="str">
        <f t="shared" si="0"/>
        <v>市街化区域緑化推進重点地区（柏駅周辺地区）</v>
      </c>
      <c r="B6" s="2" t="s">
        <v>65</v>
      </c>
      <c r="C6" s="3" t="s">
        <v>56</v>
      </c>
      <c r="D6" s="4">
        <v>1</v>
      </c>
    </row>
    <row r="7" spans="1:4" ht="18" customHeight="1" x14ac:dyDescent="0.4">
      <c r="A7" s="2" t="str">
        <f t="shared" si="0"/>
        <v>市街化区域緑化推進重点地区（酒井根下田地区）</v>
      </c>
      <c r="B7" s="2" t="s">
        <v>65</v>
      </c>
      <c r="C7" s="3" t="s">
        <v>57</v>
      </c>
      <c r="D7" s="4">
        <v>2</v>
      </c>
    </row>
    <row r="8" spans="1:4" ht="18" customHeight="1" x14ac:dyDescent="0.4">
      <c r="A8" s="2" t="str">
        <f t="shared" si="0"/>
        <v>市街化区域緑化推進重点地区（日立藤心線地区）</v>
      </c>
      <c r="B8" s="2" t="s">
        <v>65</v>
      </c>
      <c r="C8" s="3" t="s">
        <v>58</v>
      </c>
      <c r="D8" s="4">
        <v>2</v>
      </c>
    </row>
    <row r="9" spans="1:4" ht="18" customHeight="1" x14ac:dyDescent="0.4">
      <c r="A9" s="2" t="str">
        <f t="shared" si="0"/>
        <v>市街化区域緑化推進重点地区（豊四季台近隣センター周辺地区）</v>
      </c>
      <c r="B9" s="2" t="s">
        <v>65</v>
      </c>
      <c r="C9" s="3" t="s">
        <v>59</v>
      </c>
      <c r="D9" s="4">
        <v>2</v>
      </c>
    </row>
    <row r="10" spans="1:4" ht="18" customHeight="1" x14ac:dyDescent="0.4">
      <c r="A10" s="2" t="str">
        <f t="shared" si="0"/>
        <v>市街化区域緑化推進重点地区（北柏周辺地区）</v>
      </c>
      <c r="B10" s="2" t="s">
        <v>65</v>
      </c>
      <c r="C10" s="3" t="s">
        <v>60</v>
      </c>
      <c r="D10" s="4">
        <v>1</v>
      </c>
    </row>
    <row r="11" spans="1:4" ht="18" customHeight="1" x14ac:dyDescent="0.4">
      <c r="A11" s="2" t="str">
        <f t="shared" si="0"/>
        <v>市街化区域緑化推進重点地区（湖南地区）</v>
      </c>
      <c r="B11" s="2" t="s">
        <v>65</v>
      </c>
      <c r="C11" s="3" t="s">
        <v>61</v>
      </c>
      <c r="D11" s="4">
        <v>2</v>
      </c>
    </row>
    <row r="12" spans="1:4" ht="18" customHeight="1" x14ac:dyDescent="0.4">
      <c r="A12" s="2" t="str">
        <f t="shared" si="0"/>
        <v>市街化区域緑化推進重点地区（高柳周辺地区）</v>
      </c>
      <c r="B12" s="2" t="s">
        <v>65</v>
      </c>
      <c r="C12" s="3" t="s">
        <v>62</v>
      </c>
      <c r="D12" s="4">
        <v>1</v>
      </c>
    </row>
    <row r="13" spans="1:4" ht="18" customHeight="1" x14ac:dyDescent="0.4">
      <c r="A13" s="2" t="str">
        <f t="shared" si="0"/>
        <v>市街化調整区域-</v>
      </c>
      <c r="B13" s="2" t="s">
        <v>72</v>
      </c>
      <c r="C13" s="3" t="s">
        <v>220</v>
      </c>
      <c r="D13" s="4">
        <v>0</v>
      </c>
    </row>
    <row r="14" spans="1:4" ht="18" customHeight="1" x14ac:dyDescent="0.4">
      <c r="A14" s="2" t="str">
        <f t="shared" si="0"/>
        <v>市街化調整区域保全配慮地区</v>
      </c>
      <c r="B14" s="2" t="s">
        <v>72</v>
      </c>
      <c r="C14" s="3" t="s">
        <v>52</v>
      </c>
      <c r="D14" s="4">
        <v>0</v>
      </c>
    </row>
    <row r="15" spans="1:4" ht="18" customHeight="1" x14ac:dyDescent="0.4">
      <c r="A15" s="2" t="str">
        <f t="shared" ref="A15" si="1">B15&amp;C15</f>
        <v>市街化調整区域緑化推進重点地区（北柏周辺地区）</v>
      </c>
      <c r="B15" s="2" t="s">
        <v>72</v>
      </c>
      <c r="C15" s="3" t="s">
        <v>60</v>
      </c>
      <c r="D15" s="4">
        <v>3</v>
      </c>
    </row>
    <row r="17" spans="1:4" ht="18" customHeight="1" x14ac:dyDescent="0.4">
      <c r="A17" s="9" t="str">
        <f>B17&amp;C17</f>
        <v/>
      </c>
    </row>
    <row r="18" spans="1:4" s="9" customFormat="1" ht="18" customHeight="1" x14ac:dyDescent="0.4">
      <c r="A18" s="9" t="str">
        <f>B18&amp;C18</f>
        <v>市街化区域-</v>
      </c>
      <c r="B18" s="9" t="s">
        <v>65</v>
      </c>
      <c r="C18" s="10" t="s">
        <v>224</v>
      </c>
      <c r="D18" s="11">
        <v>0</v>
      </c>
    </row>
    <row r="19" spans="1:4" s="9" customFormat="1" ht="18" customHeight="1" x14ac:dyDescent="0.4">
      <c r="A19" s="9" t="str">
        <f>B19&amp;C19</f>
        <v>市街化区域保全配慮地区（課税地目が「田・畑・山林」）</v>
      </c>
      <c r="B19" s="9" t="s">
        <v>65</v>
      </c>
      <c r="C19" s="10" t="s">
        <v>63</v>
      </c>
      <c r="D19" s="11">
        <v>0</v>
      </c>
    </row>
    <row r="20" spans="1:4" s="9" customFormat="1" ht="18" customHeight="1" x14ac:dyDescent="0.4">
      <c r="A20" s="9" t="str">
        <f t="shared" ref="A20:A29" si="2">B20&amp;C20</f>
        <v>市街化区域保全配慮地区</v>
      </c>
      <c r="B20" s="9" t="s">
        <v>65</v>
      </c>
      <c r="C20" s="10" t="s">
        <v>52</v>
      </c>
      <c r="D20" s="11">
        <v>0</v>
      </c>
    </row>
    <row r="21" spans="1:4" s="9" customFormat="1" ht="18" customHeight="1" x14ac:dyDescent="0.4">
      <c r="A21" s="9" t="str">
        <f>B21&amp;C21</f>
        <v>市街化区域緑化推進重点地区（柏北部中央地区・柏北部東地区）</v>
      </c>
      <c r="B21" s="9" t="s">
        <v>65</v>
      </c>
      <c r="C21" s="10" t="s">
        <v>124</v>
      </c>
      <c r="D21" s="11">
        <v>0</v>
      </c>
    </row>
    <row r="22" spans="1:4" s="9" customFormat="1" ht="18" customHeight="1" x14ac:dyDescent="0.4">
      <c r="A22" s="9" t="str">
        <f t="shared" si="2"/>
        <v>市街化区域緑化推進重点地区（柏駅周辺地区）</v>
      </c>
      <c r="B22" s="9" t="s">
        <v>65</v>
      </c>
      <c r="C22" s="10" t="s">
        <v>56</v>
      </c>
      <c r="D22" s="11">
        <v>0</v>
      </c>
    </row>
    <row r="23" spans="1:4" s="9" customFormat="1" ht="18" customHeight="1" x14ac:dyDescent="0.4">
      <c r="A23" s="9" t="str">
        <f t="shared" si="2"/>
        <v>市街化区域緑化推進重点地区（酒井根下田地区）</v>
      </c>
      <c r="B23" s="9" t="s">
        <v>65</v>
      </c>
      <c r="C23" s="10" t="s">
        <v>57</v>
      </c>
      <c r="D23" s="11">
        <v>0</v>
      </c>
    </row>
    <row r="24" spans="1:4" s="9" customFormat="1" ht="18" customHeight="1" x14ac:dyDescent="0.4">
      <c r="A24" s="9" t="str">
        <f t="shared" si="2"/>
        <v>市街化区域緑化推進重点地区（日立藤心線地区）</v>
      </c>
      <c r="B24" s="9" t="s">
        <v>65</v>
      </c>
      <c r="C24" s="10" t="s">
        <v>58</v>
      </c>
      <c r="D24" s="11">
        <v>0</v>
      </c>
    </row>
    <row r="25" spans="1:4" s="9" customFormat="1" ht="18" customHeight="1" x14ac:dyDescent="0.4">
      <c r="A25" s="9" t="str">
        <f t="shared" si="2"/>
        <v>市街化区域緑化推進重点地区（豊四季台近隣センター周辺地区）</v>
      </c>
      <c r="B25" s="9" t="s">
        <v>65</v>
      </c>
      <c r="C25" s="10" t="s">
        <v>59</v>
      </c>
      <c r="D25" s="11">
        <v>0</v>
      </c>
    </row>
    <row r="26" spans="1:4" s="9" customFormat="1" ht="18" customHeight="1" x14ac:dyDescent="0.4">
      <c r="A26" s="9" t="str">
        <f t="shared" si="2"/>
        <v>市街化区域緑化推進重点地区（北柏周辺地区）</v>
      </c>
      <c r="B26" s="9" t="s">
        <v>65</v>
      </c>
      <c r="C26" s="10" t="s">
        <v>60</v>
      </c>
      <c r="D26" s="11">
        <v>0</v>
      </c>
    </row>
    <row r="27" spans="1:4" s="9" customFormat="1" ht="18" customHeight="1" x14ac:dyDescent="0.4">
      <c r="A27" s="9" t="str">
        <f t="shared" si="2"/>
        <v>市街化区域緑化推進重点地区（湖南地区）</v>
      </c>
      <c r="B27" s="9" t="s">
        <v>65</v>
      </c>
      <c r="C27" s="10" t="s">
        <v>61</v>
      </c>
      <c r="D27" s="11">
        <v>0</v>
      </c>
    </row>
    <row r="28" spans="1:4" s="9" customFormat="1" ht="18" customHeight="1" x14ac:dyDescent="0.4">
      <c r="A28" s="9" t="str">
        <f t="shared" si="2"/>
        <v>市街化区域緑化推進重点地区（高柳周辺地区）</v>
      </c>
      <c r="B28" s="9" t="s">
        <v>65</v>
      </c>
      <c r="C28" s="10" t="s">
        <v>62</v>
      </c>
      <c r="D28" s="11">
        <v>0</v>
      </c>
    </row>
    <row r="29" spans="1:4" ht="18" customHeight="1" x14ac:dyDescent="0.4">
      <c r="A29" s="9" t="str">
        <f t="shared" si="2"/>
        <v>市街化調整区域-</v>
      </c>
      <c r="B29" s="9" t="s">
        <v>72</v>
      </c>
      <c r="C29" s="10" t="s">
        <v>220</v>
      </c>
      <c r="D29" s="11">
        <v>0</v>
      </c>
    </row>
    <row r="30" spans="1:4" ht="18" customHeight="1" x14ac:dyDescent="0.4">
      <c r="A30" s="9" t="str">
        <f t="shared" ref="A30:A33" si="3">B30&amp;C30</f>
        <v>市街化調整区域保全配慮地区</v>
      </c>
      <c r="B30" s="9" t="s">
        <v>72</v>
      </c>
      <c r="C30" s="10" t="s">
        <v>52</v>
      </c>
      <c r="D30" s="11">
        <v>0</v>
      </c>
    </row>
    <row r="31" spans="1:4" ht="18" customHeight="1" x14ac:dyDescent="0.4">
      <c r="A31" s="9" t="str">
        <f t="shared" si="3"/>
        <v>市街化調整区域保全配慮地区（課税地目が「山林」）</v>
      </c>
      <c r="B31" s="9" t="s">
        <v>72</v>
      </c>
      <c r="C31" s="10" t="s">
        <v>74</v>
      </c>
      <c r="D31" s="11">
        <v>10</v>
      </c>
    </row>
    <row r="32" spans="1:4" ht="18" customHeight="1" x14ac:dyDescent="0.4">
      <c r="A32" s="9" t="str">
        <f t="shared" si="3"/>
        <v>市街化調整区域緑化推進重点地区</v>
      </c>
      <c r="B32" s="9" t="s">
        <v>72</v>
      </c>
      <c r="C32" s="10" t="s">
        <v>53</v>
      </c>
      <c r="D32" s="11">
        <v>0</v>
      </c>
    </row>
    <row r="33" spans="1:4" ht="18" customHeight="1" x14ac:dyDescent="0.4">
      <c r="A33" s="9" t="str">
        <f t="shared" si="3"/>
        <v>市街化調整区域緑化推進重点地区（課税地目が「山林」）</v>
      </c>
      <c r="B33" s="9" t="s">
        <v>72</v>
      </c>
      <c r="C33" s="10" t="s">
        <v>75</v>
      </c>
      <c r="D33" s="11">
        <v>10</v>
      </c>
    </row>
  </sheetData>
  <sheetProtection password="CF46" sheet="1" objects="1" scenarios="1"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pane ySplit="2" topLeftCell="A3" activePane="bottomLeft" state="frozen"/>
      <selection activeCell="A73" sqref="A73"/>
      <selection pane="bottomLeft" activeCell="A73" sqref="A73"/>
    </sheetView>
  </sheetViews>
  <sheetFormatPr defaultColWidth="10.625" defaultRowHeight="18" customHeight="1" x14ac:dyDescent="0.4"/>
  <cols>
    <col min="1" max="1" width="44.5" style="2" customWidth="1"/>
    <col min="2" max="2" width="15.5" style="2" customWidth="1"/>
    <col min="3" max="3" width="32.875" style="2" customWidth="1"/>
    <col min="4" max="4" width="31.375" style="2" customWidth="1"/>
    <col min="5" max="5" width="12.625" style="4" customWidth="1"/>
    <col min="6" max="16384" width="10.625" style="2"/>
  </cols>
  <sheetData>
    <row r="1" spans="1:5" ht="18" customHeight="1" x14ac:dyDescent="0.4">
      <c r="A1" s="2" t="s">
        <v>251</v>
      </c>
    </row>
    <row r="2" spans="1:5" s="6" customFormat="1" ht="18" customHeight="1" x14ac:dyDescent="0.4">
      <c r="A2" s="6" t="s">
        <v>69</v>
      </c>
      <c r="B2" s="6" t="s">
        <v>66</v>
      </c>
      <c r="C2" s="6" t="s">
        <v>73</v>
      </c>
      <c r="E2" s="7" t="s">
        <v>239</v>
      </c>
    </row>
    <row r="3" spans="1:5" s="6" customFormat="1" ht="18" customHeight="1" x14ac:dyDescent="0.4">
      <c r="A3" s="2" t="str">
        <f t="shared" ref="A3:A7" si="0">B3&amp;C3</f>
        <v>市街化区域-</v>
      </c>
      <c r="B3" s="139" t="s">
        <v>65</v>
      </c>
      <c r="C3" s="139" t="s">
        <v>13</v>
      </c>
      <c r="D3" s="139"/>
      <c r="E3" s="137">
        <v>0</v>
      </c>
    </row>
    <row r="4" spans="1:5" ht="18" customHeight="1" x14ac:dyDescent="0.4">
      <c r="A4" s="2" t="str">
        <f t="shared" si="0"/>
        <v>市街化区域保全配慮地区</v>
      </c>
      <c r="B4" s="139" t="s">
        <v>65</v>
      </c>
      <c r="C4" s="140" t="s">
        <v>52</v>
      </c>
      <c r="D4" s="140" t="s">
        <v>237</v>
      </c>
      <c r="E4" s="4">
        <v>3</v>
      </c>
    </row>
    <row r="5" spans="1:5" ht="18" customHeight="1" x14ac:dyDescent="0.4">
      <c r="A5" s="2" t="str">
        <f t="shared" si="0"/>
        <v>市街化調整区域-</v>
      </c>
      <c r="B5" s="139" t="s">
        <v>238</v>
      </c>
      <c r="C5" s="140" t="s">
        <v>13</v>
      </c>
      <c r="D5" s="140"/>
      <c r="E5" s="4">
        <v>0</v>
      </c>
    </row>
    <row r="6" spans="1:5" ht="18" customHeight="1" x14ac:dyDescent="0.4">
      <c r="A6" s="2" t="str">
        <f t="shared" si="0"/>
        <v>市街化調整区域緑化推進重点地区（北柏周辺地区）</v>
      </c>
      <c r="B6" s="139" t="s">
        <v>238</v>
      </c>
      <c r="C6" s="140" t="s">
        <v>243</v>
      </c>
      <c r="D6" s="140" t="s">
        <v>242</v>
      </c>
      <c r="E6" s="4">
        <v>7</v>
      </c>
    </row>
    <row r="7" spans="1:5" ht="18" customHeight="1" x14ac:dyDescent="0.4">
      <c r="A7" s="2" t="str">
        <f t="shared" si="0"/>
        <v>市街化調整区域保全配慮地区</v>
      </c>
      <c r="B7" s="139" t="s">
        <v>238</v>
      </c>
      <c r="C7" s="140" t="s">
        <v>52</v>
      </c>
      <c r="D7" s="140" t="s">
        <v>240</v>
      </c>
      <c r="E7" s="4">
        <v>10</v>
      </c>
    </row>
    <row r="8" spans="1:5" s="9" customFormat="1" ht="18" customHeight="1" x14ac:dyDescent="0.4">
      <c r="B8" s="141"/>
      <c r="C8" s="142"/>
      <c r="D8" s="142"/>
      <c r="E8" s="11"/>
    </row>
    <row r="9" spans="1:5" s="9" customFormat="1" ht="18" customHeight="1" x14ac:dyDescent="0.4">
      <c r="C9" s="10"/>
      <c r="D9" s="10"/>
      <c r="E9" s="11"/>
    </row>
    <row r="10" spans="1:5" s="9" customFormat="1" ht="18" customHeight="1" x14ac:dyDescent="0.4">
      <c r="C10" s="10"/>
      <c r="D10" s="10"/>
      <c r="E10" s="11"/>
    </row>
    <row r="11" spans="1:5" s="9" customFormat="1" ht="18" customHeight="1" x14ac:dyDescent="0.4">
      <c r="C11" s="10"/>
      <c r="D11" s="10"/>
      <c r="E11" s="11"/>
    </row>
    <row r="12" spans="1:5" s="9" customFormat="1" ht="18" customHeight="1" x14ac:dyDescent="0.4">
      <c r="C12" s="10"/>
      <c r="D12" s="10"/>
      <c r="E12" s="11"/>
    </row>
    <row r="13" spans="1:5" s="9" customFormat="1" ht="18" customHeight="1" x14ac:dyDescent="0.4">
      <c r="C13" s="10"/>
      <c r="D13" s="10"/>
      <c r="E13" s="11"/>
    </row>
    <row r="14" spans="1:5" s="9" customFormat="1" ht="18" customHeight="1" x14ac:dyDescent="0.4">
      <c r="C14" s="10"/>
      <c r="D14" s="10"/>
      <c r="E14" s="11"/>
    </row>
    <row r="15" spans="1:5" s="9" customFormat="1" ht="18" customHeight="1" x14ac:dyDescent="0.4">
      <c r="C15" s="10"/>
      <c r="D15" s="10"/>
      <c r="E15" s="11"/>
    </row>
    <row r="16" spans="1:5" s="9" customFormat="1" ht="18" customHeight="1" x14ac:dyDescent="0.4">
      <c r="C16" s="10"/>
      <c r="D16" s="10"/>
      <c r="E16" s="11"/>
    </row>
    <row r="17" spans="1:5" s="9" customFormat="1" ht="18" customHeight="1" x14ac:dyDescent="0.4">
      <c r="C17" s="10"/>
      <c r="D17" s="10"/>
      <c r="E17" s="11"/>
    </row>
    <row r="18" spans="1:5" s="9" customFormat="1" ht="18" customHeight="1" x14ac:dyDescent="0.4">
      <c r="C18" s="10"/>
      <c r="D18" s="10"/>
      <c r="E18" s="11"/>
    </row>
    <row r="19" spans="1:5" ht="18" customHeight="1" x14ac:dyDescent="0.4">
      <c r="A19" s="9"/>
      <c r="B19" s="9"/>
      <c r="C19" s="10"/>
      <c r="D19" s="10"/>
      <c r="E19" s="11"/>
    </row>
    <row r="20" spans="1:5" ht="18" customHeight="1" x14ac:dyDescent="0.4">
      <c r="A20" s="9"/>
      <c r="B20" s="9"/>
      <c r="C20" s="10"/>
      <c r="D20" s="10"/>
      <c r="E20" s="11"/>
    </row>
    <row r="21" spans="1:5" ht="18" customHeight="1" x14ac:dyDescent="0.4">
      <c r="A21" s="9"/>
      <c r="B21" s="9"/>
      <c r="C21" s="10"/>
      <c r="D21" s="10"/>
      <c r="E21" s="11"/>
    </row>
    <row r="22" spans="1:5" ht="18" customHeight="1" x14ac:dyDescent="0.4">
      <c r="A22" s="9"/>
      <c r="B22" s="9"/>
      <c r="C22" s="10"/>
      <c r="D22" s="10"/>
      <c r="E22" s="11"/>
    </row>
    <row r="23" spans="1:5" ht="18" customHeight="1" x14ac:dyDescent="0.4">
      <c r="A23" s="9"/>
      <c r="B23" s="9"/>
      <c r="C23" s="10"/>
      <c r="D23" s="10"/>
      <c r="E23" s="11"/>
    </row>
  </sheetData>
  <sheetProtection password="CF46"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【入力】緑化計画書</vt:lpstr>
      <vt:lpstr>ドロップダウンリスト</vt:lpstr>
      <vt:lpstr>【印刷のみ】緑化計画書 </vt:lpstr>
      <vt:lpstr>【入力・印刷】植栽計画内訳</vt:lpstr>
      <vt:lpstr>基本緑化率判別</vt:lpstr>
      <vt:lpstr>地区別加算緑化率判別</vt:lpstr>
      <vt:lpstr>地目別加算緑化率</vt:lpstr>
      <vt:lpstr>'【印刷のみ】緑化計画書 '!Print_Area</vt:lpstr>
      <vt:lpstr>【入力】緑化計画書!Print_Area</vt:lpstr>
      <vt:lpstr>【入力・印刷】植栽計画内訳!Print_Area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住環境再生室１</dc:creator>
  <cp:lastModifiedBy>住環境再生室３</cp:lastModifiedBy>
  <cp:lastPrinted>2023-02-28T02:25:29Z</cp:lastPrinted>
  <dcterms:created xsi:type="dcterms:W3CDTF">2020-04-08T02:02:31Z</dcterms:created>
  <dcterms:modified xsi:type="dcterms:W3CDTF">2023-03-01T00:54:24Z</dcterms:modified>
</cp:coreProperties>
</file>