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tabRatio="602" activeTab="0"/>
  </bookViews>
  <sheets>
    <sheet name="データ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'[1]構成算出条件'!$H$5</definedName>
    <definedName name="A６６５６０">'[2]スケジュール(20000929ﾈｯﾄ部会)'!#REF!</definedName>
    <definedName name="b">'[1]構成算出条件'!$B$14</definedName>
    <definedName name="betu">#REF!</definedName>
    <definedName name="DATABASE_ARE1">#REF!</definedName>
    <definedName name="Database_Area">#REF!</definedName>
    <definedName name="HTML1_1" hidden="1">"[企画増3.XLS]サーバ!$A$1:$H$25"</definedName>
    <definedName name="HTML1_10" hidden="1">""</definedName>
    <definedName name="HTML1_11" hidden="1">1</definedName>
    <definedName name="HTML1_12" hidden="1">"D:\SOFT\msfree\MyHTML.htm"</definedName>
    <definedName name="HTML1_2" hidden="1">1</definedName>
    <definedName name="HTML1_3" hidden="1">"企画増3.XL"</definedName>
    <definedName name="HTML1_4" hidden="1">"日立"</definedName>
    <definedName name="HTML1_5" hidden="1">""</definedName>
    <definedName name="HTML1_6" hidden="1">-4146</definedName>
    <definedName name="HTML1_7" hidden="1">-4146</definedName>
    <definedName name="HTML1_8" hidden="1">"96/07/11"</definedName>
    <definedName name="HTML1_9" hidden="1">"和田"</definedName>
    <definedName name="HTMLCount" hidden="1">1</definedName>
    <definedName name="jecc">#REF!</definedName>
    <definedName name="ＪＥＣＣ等償却率">#REF!</definedName>
    <definedName name="nes">#REF!</definedName>
    <definedName name="NES委託率">#REF!</definedName>
    <definedName name="si">#REF!</definedName>
    <definedName name="SI原価率">#REF!</definedName>
    <definedName name="xx">#REF!</definedName>
    <definedName name="扱い別">#REF!</definedName>
    <definedName name="過去引当準備金取崩">#REF!</definedName>
    <definedName name="過去準備金引当率">#REF!</definedName>
    <definedName name="海外">#REF!</definedName>
    <definedName name="各種乗率">#REF!</definedName>
    <definedName name="拠点分類①">#REF!</definedName>
    <definedName name="拠点分類②">#REF!</definedName>
    <definedName name="拠点分類③">#REF!</definedName>
    <definedName name="拠点分類④">#REF!</definedName>
    <definedName name="共通費配賦率">#REF!</definedName>
    <definedName name="金利賦課率">#REF!</definedName>
    <definedName name="現準備金引当率">#REF!</definedName>
    <definedName name="合計">#REF!</definedName>
    <definedName name="残存率①">#REF!</definedName>
    <definedName name="残存率②">#REF!</definedName>
    <definedName name="残存率③">#REF!</definedName>
    <definedName name="残存率④">#REF!</definedName>
    <definedName name="残存率表">#REF!</definedName>
    <definedName name="事業部固定費率">#REF!</definedName>
    <definedName name="社内手数料率">#REF!</definedName>
    <definedName name="社内手数料率表">#REF!</definedName>
    <definedName name="製造">#REF!</definedName>
    <definedName name="設計">#REF!</definedName>
    <definedName name="全庁端末台数">'[7]構成算出条件'!$H$5</definedName>
    <definedName name="導入経費付替率">#REF!</definedName>
    <definedName name="届出処理本庁比率">'[7]構成算出条件'!$B$14</definedName>
    <definedName name="入金報奨金率">#REF!</definedName>
    <definedName name="販形①">#REF!</definedName>
    <definedName name="販形②">#REF!</definedName>
    <definedName name="販形③">#REF!</definedName>
    <definedName name="販形④">#REF!</definedName>
    <definedName name="販形⑤">#REF!</definedName>
    <definedName name="販形⑥">#REF!</definedName>
    <definedName name="販売拠点">#REF!</definedName>
    <definedName name="付け替">#REF!</definedName>
    <definedName name="付替">#REF!</definedName>
    <definedName name="付替乗率①">#REF!</definedName>
    <definedName name="付替乗率②">#REF!</definedName>
    <definedName name="付替乗率③">#REF!</definedName>
    <definedName name="付替乗率④">#REF!</definedName>
    <definedName name="付替乗率表">#REF!</definedName>
    <definedName name="保守原価率Ｈ">#REF!</definedName>
    <definedName name="保守原価率Ｓ">#REF!</definedName>
    <definedName name="報奨率">#REF!</definedName>
    <definedName name="本庁端末台数">'[7]構成算出条件'!$H$3</definedName>
    <definedName name="旅費">#REF!</definedName>
    <definedName name="_xlnm.Print_Area" localSheetId="0">'データ'!$A$1:$AK$27</definedName>
    <definedName name="_xlnm.Print_Titles" localSheetId="0">'データ'!$1:$2,'データ'!$B:$C</definedName>
  </definedNames>
  <calcPr fullCalcOnLoad="1"/>
</workbook>
</file>

<file path=xl/sharedStrings.xml><?xml version="1.0" encoding="utf-8"?>
<sst xmlns="http://schemas.openxmlformats.org/spreadsheetml/2006/main" count="98" uniqueCount="67">
  <si>
    <t>日常生活圏域</t>
  </si>
  <si>
    <t>人 　口　</t>
  </si>
  <si>
    <t>6 5歳以上人口</t>
  </si>
  <si>
    <t xml:space="preserve"> 高齢化率　</t>
  </si>
  <si>
    <t>世　帯　状　況</t>
  </si>
  <si>
    <t>要支援者・要介護者数（1号被保険者）</t>
  </si>
  <si>
    <t>要支援・要介護者のうち独居者数</t>
  </si>
  <si>
    <t>認知
症数</t>
  </si>
  <si>
    <t>大</t>
  </si>
  <si>
    <t>中</t>
  </si>
  <si>
    <t>小</t>
  </si>
  <si>
    <t>男</t>
  </si>
  <si>
    <t>女</t>
  </si>
  <si>
    <t>合　計</t>
  </si>
  <si>
    <t>順　位</t>
  </si>
  <si>
    <t>全世帯</t>
  </si>
  <si>
    <t>高齢者
独居</t>
  </si>
  <si>
    <t>高齢者のみの世帯</t>
  </si>
  <si>
    <t>高齢者のみの世帯／全世帯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</si>
  <si>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</si>
  <si>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</si>
  <si>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</si>
  <si>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</si>
  <si>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</si>
  <si>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</si>
  <si>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</si>
  <si>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要支援・要介護合計</t>
  </si>
  <si>
    <t>認定率</t>
  </si>
  <si>
    <t>認定率
順位</t>
  </si>
  <si>
    <t>認知症自立度
IIa以上</t>
  </si>
  <si>
    <t>北　　部</t>
  </si>
  <si>
    <t>北部１</t>
  </si>
  <si>
    <t>田中</t>
  </si>
  <si>
    <t>西原</t>
  </si>
  <si>
    <t>北部２</t>
  </si>
  <si>
    <t>富勢</t>
  </si>
  <si>
    <t>松葉</t>
  </si>
  <si>
    <t>高田</t>
  </si>
  <si>
    <t>中　　央</t>
  </si>
  <si>
    <t>中央１</t>
  </si>
  <si>
    <t>豊四
季台</t>
  </si>
  <si>
    <t>新富</t>
  </si>
  <si>
    <t>旭町</t>
  </si>
  <si>
    <t>中央２</t>
  </si>
  <si>
    <t>柏中央</t>
  </si>
  <si>
    <t>新田原</t>
  </si>
  <si>
    <t>富里</t>
  </si>
  <si>
    <t>永楽台</t>
  </si>
  <si>
    <t>南　　　部</t>
  </si>
  <si>
    <t>南部１</t>
  </si>
  <si>
    <t>増尾</t>
  </si>
  <si>
    <t>南部</t>
  </si>
  <si>
    <t>藤心</t>
  </si>
  <si>
    <t>南部２</t>
  </si>
  <si>
    <t>光ケ丘</t>
  </si>
  <si>
    <t>酒井根</t>
  </si>
  <si>
    <t>沼　　南</t>
  </si>
  <si>
    <t>手賀</t>
  </si>
  <si>
    <t>風早
北部</t>
  </si>
  <si>
    <t>風早
南部</t>
  </si>
  <si>
    <t>その他</t>
  </si>
  <si>
    <t>-</t>
  </si>
  <si>
    <t>－</t>
  </si>
  <si>
    <t>合　　計</t>
  </si>
  <si>
    <t>※認知症数は，認知症自立度IIa以上の人数。</t>
  </si>
  <si>
    <t>※「その他」欄は，住所地特例を表す。</t>
  </si>
  <si>
    <t>※人口は住民基本台帳による。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</si>
</sst>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&quot;#,##0"/>
    <numFmt numFmtId="177" formatCode="&quot;          &quot;@"/>
    <numFmt numFmtId="178" formatCode="_ * #,##0_ ;_ * &quot;\&quot;\!\-#,##0_ ;_ * &quot;-&quot;_ ;_ @_ "/>
    <numFmt numFmtId="179" formatCode="#,##0;\-#,##0;&quot;-&quot;"/>
    <numFmt numFmtId="180" formatCode="_ * #,##0.00_ ;_ * &quot;\&quot;\!\-#,##0.00_ ;_ * &quot;-&quot;??_ ;_ @_ "/>
    <numFmt numFmtId="181" formatCode="_ &quot;\&quot;* #,##0_ ;_ &quot;\&quot;* &quot;\&quot;\!\-#,##0_ ;_ &quot;\&quot;* &quot;-&quot;_ ;_ @_ "/>
    <numFmt numFmtId="182" formatCode="_ &quot;\&quot;* #,##0.00_ ;_ &quot;\&quot;* &quot;\&quot;\!\-#,##0.00_ ;_ &quot;\&quot;* &quot;-&quot;??_ ;_ @_ "/>
    <numFmt numFmtId="183" formatCode="&quot;    &quot;@"/>
    <numFmt numFmtId="184" formatCode="#,##0&quot; 円 &quot;;&quot;&quot;#,##0&quot; 円 &quot;"/>
    <numFmt numFmtId="185" formatCode="0.0%"/>
    <numFmt numFmtId="186" formatCode="0_);[Red]\(0\)"/>
    <numFmt numFmtId="187" formatCode="#,##0_);[Red]\(#,##0\)"/>
    <numFmt numFmtId="188" formatCode="#,##0_ ;[Red]\-#,##0\ "/>
  </numFmts>
  <fonts count="20">
    <font>
      <sz val="11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36"/>
      <name val="ＭＳ Ｐゴシック"/>
      <family val="3"/>
    </font>
    <font>
      <sz val="3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b/>
      <sz val="28"/>
      <name val="ＭＳ Ｐゴシック"/>
      <family val="3"/>
    </font>
    <font>
      <sz val="10"/>
      <name val="Helv"/>
      <family val="2"/>
    </font>
    <font>
      <sz val="10"/>
      <name val="MS Sans Serif"/>
      <family val="2"/>
    </font>
    <font>
      <sz val="10"/>
      <name val="Arial"/>
      <family val="2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27"/>
      </patternFill>
    </fill>
    <fill>
      <patternFill patternType="darkGray">
        <fgColor indexed="9"/>
        <bgColor indexed="26"/>
      </patternFill>
    </fill>
    <fill>
      <patternFill patternType="darkGray">
        <fgColor indexed="9"/>
        <bgColor indexed="42"/>
      </patternFill>
    </fill>
    <fill>
      <patternFill patternType="solid">
        <fgColor indexed="26"/>
        <bgColor indexed="64"/>
      </patternFill>
    </fill>
    <fill>
      <patternFill patternType="mediumGray">
        <fgColor indexed="55"/>
        <bgColor indexed="5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3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tted"/>
      <top style="thin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5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1" applyFont="0" applyFill="0" applyBorder="0" applyAlignment="0">
      <protection/>
    </xf>
    <xf numFmtId="38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17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2" borderId="2" applyNumberFormat="0" applyFont="0" applyBorder="0" applyAlignment="0">
      <protection/>
    </xf>
    <xf numFmtId="0" fontId="11" fillId="0" borderId="0">
      <alignment/>
      <protection/>
    </xf>
    <xf numFmtId="179" fontId="14" fillId="0" borderId="0" applyFill="0" applyBorder="0" applyAlignment="0">
      <protection/>
    </xf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0" fillId="3" borderId="0" applyNumberFormat="0" applyFont="0" applyBorder="0" applyAlignment="0">
      <protection/>
    </xf>
    <xf numFmtId="0" fontId="0" fillId="4" borderId="1" applyNumberFormat="0" applyFont="0" applyBorder="0" applyAlignment="0">
      <protection/>
    </xf>
    <xf numFmtId="9" fontId="0" fillId="0" borderId="0" applyFont="0" applyFill="0" applyBorder="0" applyAlignment="0" applyProtection="0"/>
    <xf numFmtId="0" fontId="0" fillId="5" borderId="0" applyNumberFormat="0" applyFont="0" applyBorder="0" applyAlignment="0">
      <protection/>
    </xf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6" borderId="5" applyNumberFormat="0" applyFont="0" applyBorder="0" applyAlignment="0">
      <protection/>
    </xf>
    <xf numFmtId="0" fontId="1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6" applyNumberFormat="0" applyFont="0" applyBorder="0" applyAlignment="0">
      <protection/>
    </xf>
    <xf numFmtId="0" fontId="0" fillId="8" borderId="6" applyNumberFormat="0" applyFont="0" applyBorder="0" applyAlignment="0">
      <protection/>
    </xf>
    <xf numFmtId="0" fontId="0" fillId="9" borderId="2" applyNumberFormat="0" applyFont="0" applyBorder="0" applyAlignment="0">
      <protection/>
    </xf>
    <xf numFmtId="0" fontId="0" fillId="0" borderId="0">
      <alignment/>
      <protection/>
    </xf>
    <xf numFmtId="0" fontId="0" fillId="10" borderId="0" applyNumberFormat="0" applyFont="0" applyBorder="0" applyAlignment="0">
      <protection/>
    </xf>
    <xf numFmtId="4" fontId="19" fillId="0" borderId="0">
      <alignment vertical="center"/>
      <protection/>
    </xf>
    <xf numFmtId="0" fontId="0" fillId="4" borderId="7" applyNumberFormat="0" applyFont="0" applyBorder="0" applyAlignment="0" applyProtection="0"/>
    <xf numFmtId="0" fontId="0" fillId="0" borderId="8" applyNumberFormat="0" applyFont="0" applyBorder="0" applyAlignment="0" applyProtection="0"/>
    <xf numFmtId="183" fontId="0" fillId="0" borderId="1" applyFont="0" applyFill="0" applyBorder="0" applyAlignment="0">
      <protection/>
    </xf>
    <xf numFmtId="0" fontId="17" fillId="0" borderId="0">
      <alignment/>
      <protection/>
    </xf>
    <xf numFmtId="184" fontId="18" fillId="0" borderId="9" applyFill="0" applyBorder="0" applyAlignment="0">
      <protection/>
    </xf>
  </cellStyleXfs>
  <cellXfs count="192">
    <xf numFmtId="0" fontId="0" fillId="0" borderId="0" xfId="0" applyAlignment="1">
      <alignment vertical="center"/>
    </xf>
    <xf numFmtId="0" fontId="1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3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center" shrinkToFit="1"/>
      <protection/>
    </xf>
    <xf numFmtId="0" fontId="4" fillId="4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4" borderId="13" xfId="0" applyFont="1" applyFill="1" applyBorder="1" applyAlignment="1">
      <alignment horizontal="center" vertical="center" wrapText="1" shrinkToFit="1"/>
    </xf>
    <xf numFmtId="0" fontId="4" fillId="4" borderId="14" xfId="0" applyFont="1" applyFill="1" applyBorder="1" applyAlignment="1">
      <alignment horizontal="center" vertical="center" wrapText="1" shrinkToFit="1"/>
    </xf>
    <xf numFmtId="0" fontId="6" fillId="0" borderId="15" xfId="46" applyFont="1" applyFill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 shrinkToFit="1"/>
    </xf>
    <xf numFmtId="0" fontId="1" fillId="4" borderId="16" xfId="0" applyFont="1" applyFill="1" applyBorder="1" applyAlignment="1">
      <alignment horizontal="center" vertical="center" wrapText="1" shrinkToFit="1"/>
    </xf>
    <xf numFmtId="38" fontId="1" fillId="4" borderId="16" xfId="19" applyFont="1" applyFill="1" applyBorder="1" applyAlignment="1">
      <alignment horizontal="center" vertical="center" wrapText="1" shrinkToFit="1"/>
    </xf>
    <xf numFmtId="0" fontId="6" fillId="0" borderId="15" xfId="46" applyFont="1" applyFill="1" applyBorder="1" applyAlignment="1">
      <alignment horizontal="center" vertical="center" textRotation="255"/>
      <protection/>
    </xf>
    <xf numFmtId="0" fontId="6" fillId="11" borderId="19" xfId="46" applyFont="1" applyFill="1" applyBorder="1" applyAlignment="1">
      <alignment vertical="center" textRotation="255" wrapText="1" shrinkToFit="1"/>
      <protection/>
    </xf>
    <xf numFmtId="0" fontId="6" fillId="0" borderId="20" xfId="0" applyFont="1" applyFill="1" applyBorder="1" applyAlignment="1">
      <alignment horizontal="center" vertical="center" shrinkToFit="1"/>
    </xf>
    <xf numFmtId="38" fontId="2" fillId="0" borderId="21" xfId="19" applyFont="1" applyFill="1" applyBorder="1" applyAlignment="1">
      <alignment vertical="center" shrinkToFit="1"/>
    </xf>
    <xf numFmtId="38" fontId="2" fillId="0" borderId="19" xfId="19" applyFont="1" applyFill="1" applyBorder="1" applyAlignment="1">
      <alignment vertical="center" shrinkToFit="1"/>
    </xf>
    <xf numFmtId="38" fontId="2" fillId="0" borderId="20" xfId="19" applyFont="1" applyFill="1" applyBorder="1" applyAlignment="1">
      <alignment vertical="center" shrinkToFit="1"/>
    </xf>
    <xf numFmtId="38" fontId="2" fillId="0" borderId="22" xfId="19" applyFont="1" applyFill="1" applyBorder="1" applyAlignment="1">
      <alignment vertical="center" shrinkToFit="1"/>
    </xf>
    <xf numFmtId="0" fontId="6" fillId="0" borderId="23" xfId="0" applyFont="1" applyBorder="1" applyAlignment="1">
      <alignment horizontal="center" vertical="center" textRotation="255"/>
    </xf>
    <xf numFmtId="0" fontId="6" fillId="11" borderId="24" xfId="0" applyFont="1" applyFill="1" applyBorder="1" applyAlignment="1">
      <alignment vertical="center" textRotation="255" wrapText="1" shrinkToFit="1"/>
    </xf>
    <xf numFmtId="0" fontId="6" fillId="12" borderId="25" xfId="0" applyFont="1" applyFill="1" applyBorder="1" applyAlignment="1">
      <alignment horizontal="center" vertical="center" shrinkToFit="1"/>
    </xf>
    <xf numFmtId="38" fontId="2" fillId="12" borderId="23" xfId="19" applyFont="1" applyFill="1" applyBorder="1" applyAlignment="1">
      <alignment vertical="center" shrinkToFit="1"/>
    </xf>
    <xf numFmtId="38" fontId="2" fillId="12" borderId="26" xfId="19" applyFont="1" applyFill="1" applyBorder="1" applyAlignment="1">
      <alignment vertical="center" shrinkToFit="1"/>
    </xf>
    <xf numFmtId="38" fontId="2" fillId="12" borderId="25" xfId="19" applyFont="1" applyFill="1" applyBorder="1" applyAlignment="1">
      <alignment vertical="center" shrinkToFit="1"/>
    </xf>
    <xf numFmtId="38" fontId="2" fillId="12" borderId="27" xfId="19" applyFont="1" applyFill="1" applyBorder="1" applyAlignment="1">
      <alignment vertical="center" shrinkToFit="1"/>
    </xf>
    <xf numFmtId="0" fontId="6" fillId="11" borderId="26" xfId="46" applyFont="1" applyFill="1" applyBorder="1" applyAlignment="1">
      <alignment vertical="center" textRotation="255"/>
      <protection/>
    </xf>
    <xf numFmtId="0" fontId="6" fillId="0" borderId="25" xfId="0" applyFont="1" applyFill="1" applyBorder="1" applyAlignment="1">
      <alignment horizontal="center" vertical="center" shrinkToFit="1"/>
    </xf>
    <xf numFmtId="38" fontId="2" fillId="0" borderId="23" xfId="19" applyFont="1" applyFill="1" applyBorder="1" applyAlignment="1">
      <alignment vertical="center" shrinkToFit="1"/>
    </xf>
    <xf numFmtId="38" fontId="2" fillId="0" borderId="26" xfId="19" applyFont="1" applyFill="1" applyBorder="1" applyAlignment="1">
      <alignment vertical="center" shrinkToFit="1"/>
    </xf>
    <xf numFmtId="38" fontId="2" fillId="0" borderId="25" xfId="19" applyFont="1" applyFill="1" applyBorder="1" applyAlignment="1">
      <alignment vertical="center" shrinkToFit="1"/>
    </xf>
    <xf numFmtId="38" fontId="2" fillId="0" borderId="27" xfId="19" applyFont="1" applyFill="1" applyBorder="1" applyAlignment="1">
      <alignment vertical="center" shrinkToFit="1"/>
    </xf>
    <xf numFmtId="0" fontId="6" fillId="11" borderId="26" xfId="0" applyFont="1" applyFill="1" applyBorder="1" applyAlignment="1">
      <alignment vertical="center" textRotation="255"/>
    </xf>
    <xf numFmtId="0" fontId="6" fillId="0" borderId="21" xfId="46" applyFont="1" applyFill="1" applyBorder="1" applyAlignment="1">
      <alignment horizontal="center" vertical="center" textRotation="255"/>
      <protection/>
    </xf>
    <xf numFmtId="0" fontId="6" fillId="11" borderId="19" xfId="46" applyFont="1" applyFill="1" applyBorder="1" applyAlignment="1">
      <alignment vertical="center" textRotation="255"/>
      <protection/>
    </xf>
    <xf numFmtId="0" fontId="6" fillId="12" borderId="20" xfId="0" applyFont="1" applyFill="1" applyBorder="1" applyAlignment="1">
      <alignment horizontal="center" vertical="center" wrapText="1" shrinkToFit="1"/>
    </xf>
    <xf numFmtId="38" fontId="2" fillId="12" borderId="21" xfId="19" applyFont="1" applyFill="1" applyBorder="1" applyAlignment="1">
      <alignment vertical="center" shrinkToFit="1"/>
    </xf>
    <xf numFmtId="38" fontId="2" fillId="12" borderId="19" xfId="19" applyFont="1" applyFill="1" applyBorder="1" applyAlignment="1">
      <alignment vertical="center" shrinkToFit="1"/>
    </xf>
    <xf numFmtId="38" fontId="2" fillId="12" borderId="20" xfId="19" applyFont="1" applyFill="1" applyBorder="1" applyAlignment="1">
      <alignment vertical="center" shrinkToFit="1"/>
    </xf>
    <xf numFmtId="38" fontId="2" fillId="12" borderId="22" xfId="19" applyFont="1" applyFill="1" applyBorder="1" applyAlignment="1">
      <alignment vertical="center" shrinkToFit="1"/>
    </xf>
    <xf numFmtId="0" fontId="6" fillId="11" borderId="24" xfId="46" applyFont="1" applyFill="1" applyBorder="1" applyAlignment="1">
      <alignment vertical="center" textRotation="255"/>
      <protection/>
    </xf>
    <xf numFmtId="0" fontId="6" fillId="0" borderId="28" xfId="0" applyFont="1" applyBorder="1" applyAlignment="1">
      <alignment horizontal="center" vertical="center" textRotation="255"/>
    </xf>
    <xf numFmtId="0" fontId="6" fillId="11" borderId="29" xfId="46" applyFont="1" applyFill="1" applyBorder="1" applyAlignment="1">
      <alignment vertical="center" textRotation="255"/>
      <protection/>
    </xf>
    <xf numFmtId="0" fontId="6" fillId="12" borderId="30" xfId="0" applyFont="1" applyFill="1" applyBorder="1" applyAlignment="1">
      <alignment horizontal="center" vertical="center" shrinkToFit="1"/>
    </xf>
    <xf numFmtId="38" fontId="2" fillId="12" borderId="28" xfId="19" applyFont="1" applyFill="1" applyBorder="1" applyAlignment="1">
      <alignment vertical="center" shrinkToFit="1"/>
    </xf>
    <xf numFmtId="38" fontId="2" fillId="12" borderId="29" xfId="19" applyFont="1" applyFill="1" applyBorder="1" applyAlignment="1">
      <alignment vertical="center" shrinkToFit="1"/>
    </xf>
    <xf numFmtId="38" fontId="2" fillId="12" borderId="30" xfId="19" applyFont="1" applyFill="1" applyBorder="1" applyAlignment="1">
      <alignment vertical="center" shrinkToFit="1"/>
    </xf>
    <xf numFmtId="38" fontId="2" fillId="12" borderId="31" xfId="19" applyFont="1" applyFill="1" applyBorder="1" applyAlignment="1">
      <alignment vertical="center" shrinkToFit="1"/>
    </xf>
    <xf numFmtId="0" fontId="6" fillId="0" borderId="23" xfId="46" applyFont="1" applyFill="1" applyBorder="1" applyAlignment="1">
      <alignment horizontal="center" vertical="center" textRotation="255"/>
      <protection/>
    </xf>
    <xf numFmtId="0" fontId="6" fillId="11" borderId="32" xfId="46" applyFont="1" applyFill="1" applyBorder="1" applyAlignment="1">
      <alignment vertical="center" textRotation="255"/>
      <protection/>
    </xf>
    <xf numFmtId="0" fontId="6" fillId="0" borderId="25" xfId="0" applyFont="1" applyFill="1" applyBorder="1" applyAlignment="1">
      <alignment horizontal="center" vertical="center" wrapText="1" shrinkToFit="1"/>
    </xf>
    <xf numFmtId="0" fontId="6" fillId="12" borderId="25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vertical="center"/>
    </xf>
    <xf numFmtId="38" fontId="2" fillId="0" borderId="23" xfId="19" applyFont="1" applyFill="1" applyBorder="1" applyAlignment="1">
      <alignment horizontal="center" vertical="center" shrinkToFit="1"/>
    </xf>
    <xf numFmtId="38" fontId="2" fillId="0" borderId="26" xfId="19" applyFont="1" applyFill="1" applyBorder="1" applyAlignment="1">
      <alignment horizontal="center" vertical="center" shrinkToFit="1"/>
    </xf>
    <xf numFmtId="38" fontId="2" fillId="0" borderId="25" xfId="19" applyFont="1" applyFill="1" applyBorder="1" applyAlignment="1">
      <alignment horizontal="center" vertical="center" shrinkToFit="1"/>
    </xf>
    <xf numFmtId="38" fontId="2" fillId="0" borderId="27" xfId="19" applyFont="1" applyFill="1" applyBorder="1" applyAlignment="1">
      <alignment horizontal="center" vertical="center" shrinkToFit="1"/>
    </xf>
    <xf numFmtId="0" fontId="7" fillId="12" borderId="34" xfId="46" applyFont="1" applyFill="1" applyBorder="1" applyAlignment="1">
      <alignment horizontal="center" vertical="center"/>
      <protection/>
    </xf>
    <xf numFmtId="0" fontId="6" fillId="12" borderId="35" xfId="0" applyFont="1" applyFill="1" applyBorder="1" applyAlignment="1">
      <alignment horizontal="center" vertical="center"/>
    </xf>
    <xf numFmtId="0" fontId="6" fillId="12" borderId="36" xfId="0" applyFont="1" applyFill="1" applyBorder="1" applyAlignment="1">
      <alignment horizontal="center" vertical="center"/>
    </xf>
    <xf numFmtId="38" fontId="7" fillId="12" borderId="37" xfId="19" applyFont="1" applyFill="1" applyBorder="1" applyAlignment="1">
      <alignment vertical="center" shrinkToFit="1"/>
    </xf>
    <xf numFmtId="38" fontId="7" fillId="12" borderId="38" xfId="19" applyFont="1" applyFill="1" applyBorder="1" applyAlignment="1">
      <alignment vertical="center" shrinkToFit="1"/>
    </xf>
    <xf numFmtId="38" fontId="7" fillId="12" borderId="39" xfId="19" applyFont="1" applyFill="1" applyBorder="1" applyAlignment="1">
      <alignment vertical="center" shrinkToFit="1"/>
    </xf>
    <xf numFmtId="38" fontId="7" fillId="12" borderId="40" xfId="19" applyFont="1" applyFill="1" applyBorder="1" applyAlignment="1">
      <alignment vertical="center" shrinkToFit="1"/>
    </xf>
    <xf numFmtId="0" fontId="2" fillId="0" borderId="41" xfId="46" applyFont="1" applyFill="1" applyBorder="1" applyAlignment="1">
      <alignment horizontal="left" wrapText="1"/>
      <protection/>
    </xf>
    <xf numFmtId="0" fontId="0" fillId="0" borderId="0" xfId="46" applyFill="1" applyAlignment="1">
      <alignment horizontal="center" vertical="center" shrinkToFit="1"/>
      <protection/>
    </xf>
    <xf numFmtId="0" fontId="0" fillId="0" borderId="0" xfId="46" applyFont="1" applyFill="1">
      <alignment/>
      <protection/>
    </xf>
    <xf numFmtId="0" fontId="4" fillId="0" borderId="14" xfId="0" applyFont="1" applyBorder="1" applyAlignment="1">
      <alignment horizontal="center" vertical="center" wrapText="1" shrinkToFit="1"/>
    </xf>
    <xf numFmtId="38" fontId="1" fillId="4" borderId="42" xfId="19" applyFont="1" applyFill="1" applyBorder="1" applyAlignment="1">
      <alignment horizontal="center" vertical="center" wrapText="1" shrinkToFit="1"/>
    </xf>
    <xf numFmtId="0" fontId="1" fillId="4" borderId="18" xfId="0" applyFont="1" applyFill="1" applyBorder="1" applyAlignment="1">
      <alignment horizontal="center" vertical="center" shrinkToFit="1"/>
    </xf>
    <xf numFmtId="0" fontId="1" fillId="4" borderId="16" xfId="0" applyFont="1" applyFill="1" applyBorder="1" applyAlignment="1">
      <alignment horizontal="center" vertical="center" shrinkToFit="1"/>
    </xf>
    <xf numFmtId="38" fontId="1" fillId="4" borderId="16" xfId="19" applyFont="1" applyFill="1" applyBorder="1" applyAlignment="1">
      <alignment horizontal="center" vertical="center" shrinkToFit="1"/>
    </xf>
    <xf numFmtId="38" fontId="1" fillId="4" borderId="43" xfId="19" applyFont="1" applyFill="1" applyBorder="1" applyAlignment="1">
      <alignment horizontal="center" vertical="center" shrinkToFit="1"/>
    </xf>
    <xf numFmtId="38" fontId="8" fillId="4" borderId="44" xfId="19" applyFont="1" applyFill="1" applyBorder="1" applyAlignment="1">
      <alignment horizontal="center" vertical="center" wrapText="1" shrinkToFit="1"/>
    </xf>
    <xf numFmtId="38" fontId="8" fillId="4" borderId="45" xfId="19" applyFont="1" applyFill="1" applyBorder="1" applyAlignment="1">
      <alignment horizontal="center" vertical="center" wrapText="1" shrinkToFit="1"/>
    </xf>
    <xf numFmtId="38" fontId="2" fillId="0" borderId="46" xfId="19" applyFont="1" applyFill="1" applyBorder="1" applyAlignment="1">
      <alignment vertical="center" shrinkToFit="1"/>
    </xf>
    <xf numFmtId="10" fontId="2" fillId="0" borderId="21" xfId="17" applyNumberFormat="1" applyFont="1" applyFill="1" applyBorder="1" applyAlignment="1">
      <alignment vertical="center" shrinkToFit="1"/>
    </xf>
    <xf numFmtId="10" fontId="2" fillId="0" borderId="19" xfId="17" applyNumberFormat="1" applyFont="1" applyFill="1" applyBorder="1" applyAlignment="1">
      <alignment vertical="center" shrinkToFit="1"/>
    </xf>
    <xf numFmtId="38" fontId="2" fillId="12" borderId="47" xfId="19" applyFont="1" applyFill="1" applyBorder="1" applyAlignment="1">
      <alignment vertical="center" shrinkToFit="1"/>
    </xf>
    <xf numFmtId="10" fontId="2" fillId="12" borderId="23" xfId="17" applyNumberFormat="1" applyFont="1" applyFill="1" applyBorder="1" applyAlignment="1">
      <alignment vertical="center" shrinkToFit="1"/>
    </xf>
    <xf numFmtId="10" fontId="2" fillId="12" borderId="26" xfId="17" applyNumberFormat="1" applyFont="1" applyFill="1" applyBorder="1" applyAlignment="1">
      <alignment vertical="center" shrinkToFit="1"/>
    </xf>
    <xf numFmtId="38" fontId="2" fillId="0" borderId="47" xfId="19" applyFont="1" applyFill="1" applyBorder="1" applyAlignment="1">
      <alignment vertical="center" shrinkToFit="1"/>
    </xf>
    <xf numFmtId="10" fontId="2" fillId="0" borderId="23" xfId="17" applyNumberFormat="1" applyFont="1" applyFill="1" applyBorder="1" applyAlignment="1">
      <alignment vertical="center" shrinkToFit="1"/>
    </xf>
    <xf numFmtId="10" fontId="2" fillId="0" borderId="26" xfId="17" applyNumberFormat="1" applyFont="1" applyFill="1" applyBorder="1" applyAlignment="1">
      <alignment vertical="center" shrinkToFit="1"/>
    </xf>
    <xf numFmtId="38" fontId="2" fillId="12" borderId="46" xfId="19" applyFont="1" applyFill="1" applyBorder="1" applyAlignment="1">
      <alignment vertical="center" shrinkToFit="1"/>
    </xf>
    <xf numFmtId="10" fontId="2" fillId="12" borderId="21" xfId="17" applyNumberFormat="1" applyFont="1" applyFill="1" applyBorder="1" applyAlignment="1">
      <alignment vertical="center" shrinkToFit="1"/>
    </xf>
    <xf numFmtId="10" fontId="2" fillId="12" borderId="19" xfId="17" applyNumberFormat="1" applyFont="1" applyFill="1" applyBorder="1" applyAlignment="1">
      <alignment vertical="center" shrinkToFit="1"/>
    </xf>
    <xf numFmtId="38" fontId="2" fillId="12" borderId="48" xfId="19" applyFont="1" applyFill="1" applyBorder="1" applyAlignment="1">
      <alignment vertical="center" shrinkToFit="1"/>
    </xf>
    <xf numFmtId="10" fontId="2" fillId="12" borderId="28" xfId="17" applyNumberFormat="1" applyFont="1" applyFill="1" applyBorder="1" applyAlignment="1">
      <alignment vertical="center" shrinkToFit="1"/>
    </xf>
    <xf numFmtId="10" fontId="2" fillId="12" borderId="29" xfId="17" applyNumberFormat="1" applyFont="1" applyFill="1" applyBorder="1" applyAlignment="1">
      <alignment vertical="center" shrinkToFit="1"/>
    </xf>
    <xf numFmtId="38" fontId="2" fillId="0" borderId="47" xfId="19" applyFont="1" applyFill="1" applyBorder="1" applyAlignment="1">
      <alignment horizontal="center" vertical="center" shrinkToFit="1"/>
    </xf>
    <xf numFmtId="38" fontId="2" fillId="0" borderId="49" xfId="19" applyFont="1" applyFill="1" applyBorder="1" applyAlignment="1">
      <alignment horizontal="center" vertical="center" shrinkToFit="1"/>
    </xf>
    <xf numFmtId="38" fontId="7" fillId="12" borderId="50" xfId="19" applyFont="1" applyFill="1" applyBorder="1" applyAlignment="1">
      <alignment vertical="center" shrinkToFit="1"/>
    </xf>
    <xf numFmtId="10" fontId="7" fillId="12" borderId="38" xfId="17" applyNumberFormat="1" applyFont="1" applyFill="1" applyBorder="1" applyAlignment="1">
      <alignment vertical="center" shrinkToFit="1"/>
    </xf>
    <xf numFmtId="38" fontId="7" fillId="12" borderId="36" xfId="19" applyFont="1" applyFill="1" applyBorder="1" applyAlignment="1">
      <alignment vertical="center" shrinkToFit="1"/>
    </xf>
    <xf numFmtId="0" fontId="4" fillId="0" borderId="33" xfId="0" applyFont="1" applyBorder="1" applyAlignment="1">
      <alignment horizontal="center" vertical="center" wrapText="1" shrinkToFit="1"/>
    </xf>
    <xf numFmtId="38" fontId="4" fillId="4" borderId="13" xfId="19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8" fontId="8" fillId="4" borderId="51" xfId="19" applyFont="1" applyFill="1" applyBorder="1" applyAlignment="1">
      <alignment horizontal="center" vertical="center" wrapText="1" shrinkToFit="1"/>
    </xf>
    <xf numFmtId="38" fontId="8" fillId="4" borderId="18" xfId="19" applyFont="1" applyFill="1" applyBorder="1" applyAlignment="1">
      <alignment horizontal="center" vertical="center" wrapText="1" shrinkToFit="1"/>
    </xf>
    <xf numFmtId="38" fontId="8" fillId="4" borderId="16" xfId="19" applyFont="1" applyFill="1" applyBorder="1" applyAlignment="1">
      <alignment horizontal="center" vertical="center" wrapText="1" shrinkToFit="1"/>
    </xf>
    <xf numFmtId="10" fontId="2" fillId="0" borderId="20" xfId="19" applyNumberFormat="1" applyFont="1" applyFill="1" applyBorder="1" applyAlignment="1">
      <alignment vertical="center" shrinkToFit="1"/>
    </xf>
    <xf numFmtId="38" fontId="2" fillId="0" borderId="21" xfId="19" applyFont="1" applyFill="1" applyBorder="1" applyAlignment="1">
      <alignment horizontal="right" vertical="center" wrapText="1" shrinkToFit="1"/>
    </xf>
    <xf numFmtId="38" fontId="2" fillId="0" borderId="46" xfId="19" applyFont="1" applyFill="1" applyBorder="1" applyAlignment="1">
      <alignment horizontal="right" vertical="center" wrapText="1" shrinkToFit="1"/>
    </xf>
    <xf numFmtId="38" fontId="2" fillId="0" borderId="19" xfId="19" applyFont="1" applyFill="1" applyBorder="1" applyAlignment="1">
      <alignment horizontal="right" vertical="center" wrapText="1" shrinkToFit="1"/>
    </xf>
    <xf numFmtId="10" fontId="2" fillId="12" borderId="25" xfId="19" applyNumberFormat="1" applyFont="1" applyFill="1" applyBorder="1" applyAlignment="1">
      <alignment vertical="center" shrinkToFit="1"/>
    </xf>
    <xf numFmtId="38" fontId="2" fillId="12" borderId="23" xfId="19" applyFont="1" applyFill="1" applyBorder="1" applyAlignment="1">
      <alignment horizontal="right" vertical="center" wrapText="1" shrinkToFit="1"/>
    </xf>
    <xf numFmtId="38" fontId="2" fillId="12" borderId="47" xfId="19" applyFont="1" applyFill="1" applyBorder="1" applyAlignment="1">
      <alignment horizontal="right" vertical="center" wrapText="1" shrinkToFit="1"/>
    </xf>
    <xf numFmtId="38" fontId="2" fillId="12" borderId="26" xfId="19" applyFont="1" applyFill="1" applyBorder="1" applyAlignment="1">
      <alignment horizontal="right" vertical="center" wrapText="1" shrinkToFit="1"/>
    </xf>
    <xf numFmtId="10" fontId="2" fillId="0" borderId="25" xfId="19" applyNumberFormat="1" applyFont="1" applyFill="1" applyBorder="1" applyAlignment="1">
      <alignment vertical="center" shrinkToFit="1"/>
    </xf>
    <xf numFmtId="38" fontId="2" fillId="0" borderId="23" xfId="19" applyFont="1" applyFill="1" applyBorder="1" applyAlignment="1">
      <alignment horizontal="right" vertical="center" wrapText="1" shrinkToFit="1"/>
    </xf>
    <xf numFmtId="38" fontId="2" fillId="0" borderId="47" xfId="19" applyFont="1" applyFill="1" applyBorder="1" applyAlignment="1">
      <alignment horizontal="right" vertical="center" wrapText="1" shrinkToFit="1"/>
    </xf>
    <xf numFmtId="38" fontId="2" fillId="0" borderId="26" xfId="19" applyFont="1" applyFill="1" applyBorder="1" applyAlignment="1">
      <alignment horizontal="right" vertical="center" wrapText="1" shrinkToFit="1"/>
    </xf>
    <xf numFmtId="10" fontId="2" fillId="12" borderId="20" xfId="19" applyNumberFormat="1" applyFont="1" applyFill="1" applyBorder="1" applyAlignment="1">
      <alignment vertical="center" shrinkToFit="1"/>
    </xf>
    <xf numFmtId="38" fontId="2" fillId="12" borderId="21" xfId="19" applyFont="1" applyFill="1" applyBorder="1" applyAlignment="1">
      <alignment horizontal="right" vertical="center" wrapText="1" shrinkToFit="1"/>
    </xf>
    <xf numFmtId="38" fontId="2" fillId="12" borderId="46" xfId="19" applyFont="1" applyFill="1" applyBorder="1" applyAlignment="1">
      <alignment horizontal="right" vertical="center" wrapText="1" shrinkToFit="1"/>
    </xf>
    <xf numFmtId="38" fontId="2" fillId="12" borderId="19" xfId="19" applyFont="1" applyFill="1" applyBorder="1" applyAlignment="1">
      <alignment horizontal="right" vertical="center" wrapText="1" shrinkToFit="1"/>
    </xf>
    <xf numFmtId="10" fontId="2" fillId="12" borderId="30" xfId="19" applyNumberFormat="1" applyFont="1" applyFill="1" applyBorder="1" applyAlignment="1">
      <alignment vertical="center" shrinkToFit="1"/>
    </xf>
    <xf numFmtId="38" fontId="2" fillId="12" borderId="28" xfId="19" applyFont="1" applyFill="1" applyBorder="1" applyAlignment="1">
      <alignment horizontal="right" vertical="center" wrapText="1" shrinkToFit="1"/>
    </xf>
    <xf numFmtId="38" fontId="2" fillId="12" borderId="48" xfId="19" applyFont="1" applyFill="1" applyBorder="1" applyAlignment="1">
      <alignment horizontal="right" vertical="center" wrapText="1" shrinkToFit="1"/>
    </xf>
    <xf numFmtId="38" fontId="2" fillId="12" borderId="29" xfId="19" applyFont="1" applyFill="1" applyBorder="1" applyAlignment="1">
      <alignment horizontal="right" vertical="center" wrapText="1" shrinkToFit="1"/>
    </xf>
    <xf numFmtId="10" fontId="2" fillId="0" borderId="25" xfId="19" applyNumberFormat="1" applyFont="1" applyFill="1" applyBorder="1" applyAlignment="1">
      <alignment horizontal="center" vertical="center" shrinkToFit="1"/>
    </xf>
    <xf numFmtId="10" fontId="3" fillId="12" borderId="39" xfId="19" applyNumberFormat="1" applyFont="1" applyFill="1" applyBorder="1" applyAlignment="1">
      <alignment vertical="center" shrinkToFit="1"/>
    </xf>
    <xf numFmtId="38" fontId="7" fillId="12" borderId="37" xfId="19" applyFont="1" applyFill="1" applyBorder="1" applyAlignment="1">
      <alignment horizontal="right" vertical="center" wrapText="1" shrinkToFit="1"/>
    </xf>
    <xf numFmtId="38" fontId="7" fillId="12" borderId="50" xfId="19" applyFont="1" applyFill="1" applyBorder="1" applyAlignment="1">
      <alignment horizontal="right" vertical="center" wrapText="1" shrinkToFit="1"/>
    </xf>
    <xf numFmtId="38" fontId="7" fillId="12" borderId="38" xfId="19" applyFont="1" applyFill="1" applyBorder="1" applyAlignment="1">
      <alignment horizontal="right" vertical="center" wrapText="1" shrinkToFit="1"/>
    </xf>
    <xf numFmtId="0" fontId="4" fillId="0" borderId="33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38" fontId="8" fillId="4" borderId="52" xfId="19" applyFont="1" applyFill="1" applyBorder="1" applyAlignment="1">
      <alignment horizontal="center" vertical="center" wrapText="1" shrinkToFit="1"/>
    </xf>
    <xf numFmtId="0" fontId="8" fillId="4" borderId="16" xfId="46" applyFont="1" applyFill="1" applyBorder="1" applyAlignment="1">
      <alignment horizontal="center" vertical="center" wrapText="1" shrinkToFit="1"/>
      <protection/>
    </xf>
    <xf numFmtId="0" fontId="1" fillId="4" borderId="45" xfId="46" applyFont="1" applyFill="1" applyBorder="1" applyAlignment="1">
      <alignment horizontal="center" vertical="center" wrapText="1" shrinkToFit="1"/>
      <protection/>
    </xf>
    <xf numFmtId="0" fontId="1" fillId="4" borderId="18" xfId="46" applyFont="1" applyFill="1" applyBorder="1" applyAlignment="1">
      <alignment horizontal="center" vertical="center" wrapText="1" shrinkToFit="1"/>
      <protection/>
    </xf>
    <xf numFmtId="0" fontId="1" fillId="4" borderId="16" xfId="46" applyFont="1" applyFill="1" applyBorder="1" applyAlignment="1">
      <alignment horizontal="center" vertical="center" wrapText="1" shrinkToFit="1"/>
      <protection/>
    </xf>
    <xf numFmtId="38" fontId="2" fillId="0" borderId="20" xfId="19" applyFont="1" applyFill="1" applyBorder="1" applyAlignment="1">
      <alignment horizontal="right" vertical="center" wrapText="1" shrinkToFit="1"/>
    </xf>
    <xf numFmtId="38" fontId="2" fillId="0" borderId="33" xfId="19" applyFont="1" applyFill="1" applyBorder="1" applyAlignment="1">
      <alignment horizontal="right" vertical="center" wrapText="1" shrinkToFit="1"/>
    </xf>
    <xf numFmtId="185" fontId="2" fillId="0" borderId="19" xfId="17" applyNumberFormat="1" applyFont="1" applyFill="1" applyBorder="1" applyAlignment="1">
      <alignment vertical="center" shrinkToFit="1"/>
    </xf>
    <xf numFmtId="38" fontId="2" fillId="12" borderId="25" xfId="19" applyFont="1" applyFill="1" applyBorder="1" applyAlignment="1">
      <alignment horizontal="right" vertical="center" wrapText="1" shrinkToFit="1"/>
    </xf>
    <xf numFmtId="38" fontId="2" fillId="12" borderId="53" xfId="19" applyFont="1" applyFill="1" applyBorder="1" applyAlignment="1">
      <alignment horizontal="right" vertical="center" wrapText="1" shrinkToFit="1"/>
    </xf>
    <xf numFmtId="185" fontId="2" fillId="12" borderId="26" xfId="17" applyNumberFormat="1" applyFont="1" applyFill="1" applyBorder="1" applyAlignment="1">
      <alignment vertical="center" shrinkToFit="1"/>
    </xf>
    <xf numFmtId="38" fontId="2" fillId="0" borderId="25" xfId="19" applyFont="1" applyFill="1" applyBorder="1" applyAlignment="1">
      <alignment horizontal="right" vertical="center" wrapText="1" shrinkToFit="1"/>
    </xf>
    <xf numFmtId="38" fontId="2" fillId="0" borderId="53" xfId="19" applyFont="1" applyFill="1" applyBorder="1" applyAlignment="1">
      <alignment horizontal="right" vertical="center" wrapText="1" shrinkToFit="1"/>
    </xf>
    <xf numFmtId="185" fontId="2" fillId="0" borderId="26" xfId="17" applyNumberFormat="1" applyFont="1" applyFill="1" applyBorder="1" applyAlignment="1">
      <alignment vertical="center" shrinkToFit="1"/>
    </xf>
    <xf numFmtId="38" fontId="2" fillId="12" borderId="20" xfId="19" applyFont="1" applyFill="1" applyBorder="1" applyAlignment="1">
      <alignment horizontal="right" vertical="center" wrapText="1" shrinkToFit="1"/>
    </xf>
    <xf numFmtId="38" fontId="2" fillId="12" borderId="33" xfId="19" applyFont="1" applyFill="1" applyBorder="1" applyAlignment="1">
      <alignment horizontal="right" vertical="center" wrapText="1" shrinkToFit="1"/>
    </xf>
    <xf numFmtId="185" fontId="2" fillId="12" borderId="19" xfId="17" applyNumberFormat="1" applyFont="1" applyFill="1" applyBorder="1" applyAlignment="1">
      <alignment vertical="center" shrinkToFit="1"/>
    </xf>
    <xf numFmtId="38" fontId="2" fillId="12" borderId="54" xfId="19" applyFont="1" applyFill="1" applyBorder="1" applyAlignment="1">
      <alignment horizontal="right" vertical="center" wrapText="1" shrinkToFit="1"/>
    </xf>
    <xf numFmtId="38" fontId="2" fillId="12" borderId="30" xfId="19" applyFont="1" applyFill="1" applyBorder="1" applyAlignment="1">
      <alignment horizontal="right" vertical="center" wrapText="1" shrinkToFit="1"/>
    </xf>
    <xf numFmtId="38" fontId="2" fillId="12" borderId="55" xfId="19" applyFont="1" applyFill="1" applyBorder="1" applyAlignment="1">
      <alignment horizontal="right" vertical="center" wrapText="1" shrinkToFit="1"/>
    </xf>
    <xf numFmtId="185" fontId="2" fillId="12" borderId="29" xfId="17" applyNumberFormat="1" applyFont="1" applyFill="1" applyBorder="1" applyAlignment="1">
      <alignment vertical="center" shrinkToFit="1"/>
    </xf>
    <xf numFmtId="38" fontId="2" fillId="0" borderId="54" xfId="19" applyFont="1" applyFill="1" applyBorder="1" applyAlignment="1">
      <alignment horizontal="right" vertical="center" wrapText="1" shrinkToFit="1"/>
    </xf>
    <xf numFmtId="38" fontId="2" fillId="12" borderId="56" xfId="19" applyFont="1" applyFill="1" applyBorder="1" applyAlignment="1">
      <alignment horizontal="right" vertical="center" wrapText="1" shrinkToFit="1"/>
    </xf>
    <xf numFmtId="185" fontId="2" fillId="0" borderId="26" xfId="17" applyNumberFormat="1" applyFont="1" applyFill="1" applyBorder="1" applyAlignment="1">
      <alignment horizontal="center" vertical="center" shrinkToFit="1"/>
    </xf>
    <xf numFmtId="185" fontId="2" fillId="0" borderId="47" xfId="17" applyNumberFormat="1" applyFont="1" applyFill="1" applyBorder="1" applyAlignment="1">
      <alignment horizontal="center" vertical="center" shrinkToFit="1"/>
    </xf>
    <xf numFmtId="38" fontId="2" fillId="0" borderId="29" xfId="19" applyFont="1" applyFill="1" applyBorder="1" applyAlignment="1">
      <alignment vertical="center" shrinkToFit="1"/>
    </xf>
    <xf numFmtId="38" fontId="7" fillId="12" borderId="39" xfId="19" applyFont="1" applyFill="1" applyBorder="1" applyAlignment="1">
      <alignment horizontal="right" vertical="center" wrapText="1" shrinkToFit="1"/>
    </xf>
    <xf numFmtId="38" fontId="3" fillId="12" borderId="36" xfId="19" applyFont="1" applyFill="1" applyBorder="1" applyAlignment="1">
      <alignment horizontal="right" vertical="center" wrapText="1" shrinkToFit="1"/>
    </xf>
    <xf numFmtId="185" fontId="7" fillId="12" borderId="38" xfId="17" applyNumberFormat="1" applyFont="1" applyFill="1" applyBorder="1" applyAlignment="1">
      <alignment vertical="center" shrinkToFit="1"/>
    </xf>
    <xf numFmtId="40" fontId="7" fillId="12" borderId="50" xfId="19" applyNumberFormat="1" applyFont="1" applyFill="1" applyBorder="1" applyAlignment="1">
      <alignment horizontal="center" vertical="center" shrinkToFit="1"/>
    </xf>
    <xf numFmtId="186" fontId="7" fillId="12" borderId="38" xfId="19" applyNumberFormat="1" applyFont="1" applyFill="1" applyBorder="1" applyAlignment="1">
      <alignment vertical="center" shrinkToFit="1"/>
    </xf>
    <xf numFmtId="0" fontId="9" fillId="4" borderId="33" xfId="0" applyFont="1" applyFill="1" applyBorder="1" applyAlignment="1">
      <alignment horizontal="center" vertical="center" wrapText="1"/>
    </xf>
    <xf numFmtId="38" fontId="9" fillId="4" borderId="57" xfId="19" applyFont="1" applyFill="1" applyBorder="1" applyAlignment="1">
      <alignment horizontal="center" vertical="center" wrapText="1" shrinkToFit="1"/>
    </xf>
    <xf numFmtId="0" fontId="1" fillId="4" borderId="52" xfId="46" applyFont="1" applyFill="1" applyBorder="1" applyAlignment="1">
      <alignment horizontal="center" vertical="center" wrapText="1" shrinkToFit="1"/>
      <protection/>
    </xf>
    <xf numFmtId="38" fontId="8" fillId="4" borderId="58" xfId="19" applyFont="1" applyFill="1" applyBorder="1" applyAlignment="1">
      <alignment horizontal="center" vertical="center" wrapText="1" shrinkToFit="1"/>
    </xf>
    <xf numFmtId="38" fontId="2" fillId="0" borderId="57" xfId="19" applyFont="1" applyFill="1" applyBorder="1" applyAlignment="1">
      <alignment vertical="center" shrinkToFit="1"/>
    </xf>
    <xf numFmtId="187" fontId="2" fillId="0" borderId="57" xfId="17" applyNumberFormat="1" applyFont="1" applyFill="1" applyBorder="1" applyAlignment="1">
      <alignment horizontal="right" vertical="center" shrinkToFit="1"/>
    </xf>
    <xf numFmtId="38" fontId="2" fillId="12" borderId="54" xfId="19" applyFont="1" applyFill="1" applyBorder="1" applyAlignment="1">
      <alignment vertical="center" shrinkToFit="1"/>
    </xf>
    <xf numFmtId="38" fontId="2" fillId="12" borderId="54" xfId="19" applyFont="1" applyFill="1" applyBorder="1" applyAlignment="1">
      <alignment horizontal="right" vertical="center" shrinkToFit="1"/>
    </xf>
    <xf numFmtId="38" fontId="2" fillId="0" borderId="54" xfId="19" applyFont="1" applyFill="1" applyBorder="1" applyAlignment="1">
      <alignment vertical="center" shrinkToFit="1"/>
    </xf>
    <xf numFmtId="187" fontId="2" fillId="0" borderId="54" xfId="17" applyNumberFormat="1" applyFont="1" applyFill="1" applyBorder="1" applyAlignment="1">
      <alignment horizontal="right" vertical="center" shrinkToFit="1"/>
    </xf>
    <xf numFmtId="187" fontId="2" fillId="12" borderId="54" xfId="17" applyNumberFormat="1" applyFont="1" applyFill="1" applyBorder="1" applyAlignment="1">
      <alignment horizontal="right" vertical="center" shrinkToFit="1"/>
    </xf>
    <xf numFmtId="38" fontId="2" fillId="11" borderId="54" xfId="19" applyFont="1" applyFill="1" applyBorder="1" applyAlignment="1">
      <alignment horizontal="right" vertical="center" shrinkToFit="1"/>
    </xf>
    <xf numFmtId="38" fontId="2" fillId="12" borderId="57" xfId="19" applyFont="1" applyFill="1" applyBorder="1" applyAlignment="1">
      <alignment vertical="center" shrinkToFit="1"/>
    </xf>
    <xf numFmtId="187" fontId="2" fillId="12" borderId="57" xfId="17" applyNumberFormat="1" applyFont="1" applyFill="1" applyBorder="1" applyAlignment="1">
      <alignment horizontal="right" vertical="center" shrinkToFit="1"/>
    </xf>
    <xf numFmtId="38" fontId="2" fillId="12" borderId="56" xfId="19" applyFont="1" applyFill="1" applyBorder="1" applyAlignment="1">
      <alignment vertical="center" shrinkToFit="1"/>
    </xf>
    <xf numFmtId="38" fontId="2" fillId="12" borderId="56" xfId="19" applyFont="1" applyFill="1" applyBorder="1" applyAlignment="1">
      <alignment horizontal="right" vertical="center" shrinkToFit="1"/>
    </xf>
    <xf numFmtId="38" fontId="2" fillId="0" borderId="48" xfId="19" applyFont="1" applyFill="1" applyBorder="1" applyAlignment="1">
      <alignment vertical="center" shrinkToFit="1"/>
    </xf>
    <xf numFmtId="188" fontId="2" fillId="0" borderId="59" xfId="19" applyNumberFormat="1" applyFont="1" applyFill="1" applyBorder="1" applyAlignment="1">
      <alignment vertical="center" shrinkToFit="1"/>
    </xf>
    <xf numFmtId="38" fontId="2" fillId="11" borderId="60" xfId="19" applyFont="1" applyFill="1" applyBorder="1" applyAlignment="1">
      <alignment horizontal="right" vertical="center" shrinkToFit="1"/>
    </xf>
    <xf numFmtId="186" fontId="7" fillId="12" borderId="50" xfId="19" applyNumberFormat="1" applyFont="1" applyFill="1" applyBorder="1" applyAlignment="1">
      <alignment vertical="center" shrinkToFit="1"/>
    </xf>
    <xf numFmtId="188" fontId="7" fillId="12" borderId="61" xfId="19" applyNumberFormat="1" applyFont="1" applyFill="1" applyBorder="1" applyAlignment="1">
      <alignment vertical="center" shrinkToFit="1"/>
    </xf>
    <xf numFmtId="38" fontId="7" fillId="12" borderId="61" xfId="19" applyFont="1" applyFill="1" applyBorder="1" applyAlignment="1">
      <alignment horizontal="right" vertical="center" shrinkToFit="1"/>
    </xf>
    <xf numFmtId="0" fontId="3" fillId="0" borderId="62" xfId="46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1" fillId="0" borderId="0" xfId="46" applyFont="1" applyFill="1" applyBorder="1" applyAlignment="1">
      <alignment/>
      <protection/>
    </xf>
  </cellXfs>
  <cellStyles count="40">
    <cellStyle name="Normal" xfId="0"/>
    <cellStyle name="Comma" xfId="15"/>
    <cellStyle name="Currency" xfId="16"/>
    <cellStyle name="Percent" xfId="17"/>
    <cellStyle name="段落(2)" xfId="18"/>
    <cellStyle name="Comma [0]" xfId="19"/>
    <cellStyle name="背景色" xfId="20"/>
    <cellStyle name="_H14見積明細収納課バッチ" xfId="21"/>
    <cellStyle name="_ET_STYLE_NoName_00_" xfId="22"/>
    <cellStyle name="予算数値" xfId="23"/>
    <cellStyle name="Currency [0]" xfId="24"/>
    <cellStyle name="_総括Ｈ１５分" xfId="25"/>
    <cellStyle name="Normal_#18-Internet" xfId="26"/>
    <cellStyle name="ﾃﾞ-ﾀ保護" xfId="27"/>
    <cellStyle name="ﾇ･ﾁﾘ_ｰﾟﾀ﨣簔ﾘ" xfId="28"/>
    <cellStyle name="Calc Currency (0)" xfId="29"/>
    <cellStyle name="Header1" xfId="30"/>
    <cellStyle name="Header2" xfId="31"/>
    <cellStyle name="MENU(背景)" xfId="32"/>
    <cellStyle name="数式表示" xfId="33"/>
    <cellStyle name="ｹ鮗ﾐﾀｲ_ｰ豼ｵﾁ･" xfId="34"/>
    <cellStyle name="ﾊﾟﾀ-ﾝ(灰色)" xfId="35"/>
    <cellStyle name="ﾄﾞｸｶ [0]_ｰ霾ｹ" xfId="36"/>
    <cellStyle name="ﾄﾞｸｶ_ｰ霾ｹ" xfId="37"/>
    <cellStyle name="項目（印刷可能" xfId="38"/>
    <cellStyle name="Followed Hyperlink" xfId="39"/>
    <cellStyle name="ﾅ・ｭ [0]_ｰ霾ｹ" xfId="40"/>
    <cellStyle name="ﾅ・ｭ_ｰ霾ｹ" xfId="41"/>
    <cellStyle name="Hyperlink" xfId="42"/>
    <cellStyle name="ﾊﾟﾀ-ﾝ(極小)" xfId="43"/>
    <cellStyle name="数式有" xfId="44"/>
    <cellStyle name="ﾊﾟﾀ-ﾝ(最小)" xfId="45"/>
    <cellStyle name="標準_生活圏域設定基礎データ" xfId="46"/>
    <cellStyle name="ﾊﾞｯｸｸﾞﾗﾝﾄﾞ" xfId="47"/>
    <cellStyle name="桁区切り [0.0]" xfId="48"/>
    <cellStyle name="項目1" xfId="49"/>
    <cellStyle name="項目2" xfId="50"/>
    <cellStyle name="段落(1)" xfId="51"/>
    <cellStyle name="未定義" xfId="52"/>
    <cellStyle name="予算要求数値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ectsu\&#22303;&#28006;&#20849;&#26377;\DOCUME~1\NISHID~1\LOCALS~1\Temp\&#20415;&#21033;&#215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g1fsv\&#12493;&#12483;&#12488;&#12527;&#12540;&#12463;&#31649;&#29702;\My%20Documents\&#24066;&#30010;&#26449;\&#23500;&#27941;&#24066;\&#27425;&#22238;&#20197;&#38477;&#25552;&#20986;&#36039;&#26009;\&#12493;&#12483;&#12488;&#12527;&#65293;&#1246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g1zei1\&#31246;&#21454;&#36039;&#26009;\&#21942;&#26989;&#20214;&#21517;\&#31246;&#21454;&#32013;021108\&#25552;&#20986;&#36039;&#26009;\021120&#25552;&#20986;\&#22823;&#37327;&#19968;&#25324;&#20966;&#29702;&#35211;&#31309;&#26126;&#3204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cz10\e\&#65316;&#65331;&#65323;&#23554;&#29992;\&#26989;&#21209;&#36039;&#26009;\&#36001;&#21209;&#20250;&#35336;\&#65347;&#65295;&#65363;&#12471;&#12473;&#12486;&#12512;\&#22519;&#34892;&#31649;&#2970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F7.&#37326;&#30000;&#24066;&#23566;&#20837;&#38306;&#36899;\10.&#12473;&#12465;&#12472;&#12517;&#12540;&#12523;&#38306;&#36899;\&#12471;&#12473;&#12486;&#12512;&#31292;&#21205;&#21450;&#12403;&#12487;&#12540;&#12479;&#31227;&#34892;&#12473;&#12465;&#12472;&#12517;&#12540;&#12523;&#65288;&#39015;&#23458;&#25552;&#20986;&#29992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15&#35469;&#23450;&#12477;&#12501;&#12488;&#25913;&#23450;\&#20104;&#23450;&#23455;&#3231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0.1.1.109/DOCUME~1\NISHID~1\LOCALS~1\Temp\&#20415;&#21033;&#2153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g1fsv\Net_G1\Documents%20and%20Settings\gunji\Local%20Settings\Temporary%20Internet%20Files\Content.IE5\KLAN49QB\Documents%20and%20Settings\YOSHI\Local%20Settings\Temporary%20Internet%20Files\Content.IE5\6VXNGUHZ\&#20445;&#30041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算出条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庁内ﾈｯﾄﾜｰｸ（Ｈ１１．７）"/>
      <sheetName val="庁内ﾈｯﾄﾜｰｸ（Ｈ１１．４）"/>
      <sheetName val="庁内ﾈｯﾄﾜ-ｸ(Ｈ１０．１０) "/>
      <sheetName val="庁内ﾈｯﾄﾜ-ｸ(Ｈ９．１１)"/>
      <sheetName val="ＬＨ１２０残り口数"/>
      <sheetName val="９８年６月１０日内部打ち合わせ"/>
      <sheetName val="議事録（原紙）"/>
      <sheetName val="議事録"/>
      <sheetName val="OCE工事依頼(991127)"/>
      <sheetName val="新LAN中野主幹からの依頼(20000120)"/>
      <sheetName val="各ｼｽﾃﾑ切替えｽｹｼﾞｭｰﾙ(20000306)"/>
      <sheetName val="各ｼｽﾃﾑ切替えｽｹｼﾞｭｰﾙ(20000307)"/>
      <sheetName val="各ｼｽﾃﾑ切替ｽｹｼﾞｭｰﾙ"/>
      <sheetName val="伺い文(20000312)"/>
      <sheetName val="中野主幹からの要望(20000311)"/>
      <sheetName val="新ﾈｯﾄﾜｰｸ出先機関一覧(OLD)"/>
      <sheetName val="ワタ、サカ宛て(20000512)"/>
      <sheetName val="実行作業担当者"/>
      <sheetName val="ワダマとの打合せ次第"/>
      <sheetName val="回線費用比較"/>
      <sheetName val="既存ｼｽﾃﾑの画面修正(20000609ｻｶあて)"/>
      <sheetName val="見るだけ画面ｲﾒｰｼﾞ(20000609ｻｶあて）"/>
      <sheetName val="コンピュータ名(20000611)"/>
      <sheetName val="打合せ次第(20000809)"/>
      <sheetName val="設備（ワタより20000823)"/>
      <sheetName val="2000年10月～11月の作業"/>
      <sheetName val="新LAN･PC導入ｽｹｼﾞｭｰﾙ"/>
      <sheetName val="新LAN･PC作業項目(2000.09.21打合せ分)"/>
      <sheetName val="LAN運用(ワタより2000.09.27)"/>
      <sheetName val="新ネットワーク出先一覧"/>
      <sheetName val="情ｺﾝﾎﾟｰﾄ生殺"/>
      <sheetName val="ﾊﾟｯﾁﾊﾟﾈﾙ表"/>
      <sheetName val="ネットワーク監視、セキュリティ(20000929ﾈｯﾄ部会）"/>
      <sheetName val="ネットワークセグメント(20000929ﾈｯﾄ部会）"/>
      <sheetName val="スケジュール(20000929ﾈｯﾄ部会)"/>
      <sheetName val="水道部先行接続"/>
      <sheetName val="成田市ﾈｯﾄﾜｰｸ機器ｱﾄﾞﾚｽ一覧表第0版"/>
      <sheetName val="2000年10月8日出先確認時間"/>
      <sheetName val="成田市新LAN構図(2000.10.0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見積明細"/>
      <sheetName val="総括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会計課要望事項"/>
      <sheetName val="議事録（原紙）"/>
      <sheetName val="打合せ議事録"/>
      <sheetName val="20000年1月25日打合せ議事録"/>
      <sheetName val="他市の還付伝票"/>
      <sheetName val="機器の発注"/>
      <sheetName val="起票日の初期値ｾｯﾄと修正可否"/>
      <sheetName val="要望事項(20000309)"/>
      <sheetName val="給与伝票ＦＤ作成仕様"/>
      <sheetName val="H12給与伝票日程表"/>
      <sheetName val="H12給与科目変換ｺｰﾄﾞ表"/>
      <sheetName val="稼動後問合せ"/>
      <sheetName val="千葉銀サカイ様あて(20000405)"/>
      <sheetName val="CS財務端末一覧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構成算出条件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標準作業（データ移行）"/>
      <sheetName val="標準作業 (システム適用)"/>
      <sheetName val="標準作業 (運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view="pageBreakPreview" zoomScale="40" zoomScaleNormal="55" zoomScaleSheetLayoutView="40" workbookViewId="0" topLeftCell="A1">
      <pane xSplit="3" ySplit="2" topLeftCell="D3" activePane="bottomRight" state="frozen"/>
      <selection pane="bottomRight" activeCell="A1" sqref="A1:C1"/>
    </sheetView>
  </sheetViews>
  <sheetFormatPr defaultColWidth="9.00390625" defaultRowHeight="13.5"/>
  <cols>
    <col min="1" max="1" width="14.00390625" style="4" customWidth="1"/>
    <col min="2" max="2" width="13.25390625" style="4" customWidth="1"/>
    <col min="3" max="3" width="17.625" style="5" bestFit="1" customWidth="1"/>
    <col min="4" max="9" width="16.00390625" style="4" customWidth="1"/>
    <col min="10" max="10" width="8.875" style="4" bestFit="1" customWidth="1"/>
    <col min="11" max="13" width="13.25390625" style="4" customWidth="1"/>
    <col min="14" max="14" width="8.875" style="4" bestFit="1" customWidth="1"/>
    <col min="15" max="15" width="15.375" style="4" customWidth="1"/>
    <col min="16" max="25" width="13.25390625" style="4" customWidth="1"/>
    <col min="26" max="26" width="14.875" style="4" customWidth="1"/>
    <col min="27" max="27" width="13.25390625" style="4" customWidth="1"/>
    <col min="28" max="28" width="10.625" style="4" customWidth="1"/>
    <col min="29" max="36" width="13.25390625" style="4" customWidth="1"/>
    <col min="37" max="37" width="25.875" style="4" customWidth="1"/>
    <col min="38" max="16384" width="8.50390625" style="4" customWidth="1"/>
  </cols>
  <sheetData>
    <row r="1" spans="1:37" s="1" customFormat="1" ht="132" customHeight="1">
      <c r="A1" s="6" t="s">
        <v>0</v>
      </c>
      <c r="B1" s="7"/>
      <c r="C1" s="8"/>
      <c r="D1" s="9" t="s">
        <v>1</v>
      </c>
      <c r="E1" s="10"/>
      <c r="F1" s="10"/>
      <c r="G1" s="9" t="s">
        <v>2</v>
      </c>
      <c r="H1" s="10"/>
      <c r="I1" s="10"/>
      <c r="J1" s="10"/>
      <c r="K1" s="9" t="s">
        <v>3</v>
      </c>
      <c r="L1" s="10"/>
      <c r="M1" s="10"/>
      <c r="N1" s="10"/>
      <c r="O1" s="9" t="s">
        <v>4</v>
      </c>
      <c r="P1" s="74"/>
      <c r="Q1" s="74"/>
      <c r="R1" s="102"/>
      <c r="S1" s="103" t="s">
        <v>5</v>
      </c>
      <c r="T1" s="104"/>
      <c r="U1" s="104"/>
      <c r="V1" s="104"/>
      <c r="W1" s="104"/>
      <c r="X1" s="104"/>
      <c r="Y1" s="104"/>
      <c r="Z1" s="104"/>
      <c r="AA1" s="104"/>
      <c r="AB1" s="133"/>
      <c r="AC1" s="134" t="s">
        <v>6</v>
      </c>
      <c r="AD1" s="135"/>
      <c r="AE1" s="135"/>
      <c r="AF1" s="135"/>
      <c r="AG1" s="135"/>
      <c r="AH1" s="135"/>
      <c r="AI1" s="135"/>
      <c r="AJ1" s="167"/>
      <c r="AK1" s="168" t="s">
        <v>7</v>
      </c>
    </row>
    <row r="2" spans="1:37" s="1" customFormat="1" ht="144.75" customHeight="1">
      <c r="A2" s="11" t="s">
        <v>8</v>
      </c>
      <c r="B2" s="12" t="s">
        <v>9</v>
      </c>
      <c r="C2" s="13" t="s">
        <v>10</v>
      </c>
      <c r="D2" s="14" t="s">
        <v>11</v>
      </c>
      <c r="E2" s="15" t="s">
        <v>12</v>
      </c>
      <c r="F2" s="16" t="s">
        <v>13</v>
      </c>
      <c r="G2" s="14" t="s">
        <v>11</v>
      </c>
      <c r="H2" s="15" t="s">
        <v>12</v>
      </c>
      <c r="I2" s="16" t="s">
        <v>13</v>
      </c>
      <c r="J2" s="75" t="s">
        <v>14</v>
      </c>
      <c r="K2" s="76" t="s">
        <v>11</v>
      </c>
      <c r="L2" s="77" t="s">
        <v>12</v>
      </c>
      <c r="M2" s="78" t="s">
        <v>13</v>
      </c>
      <c r="N2" s="79" t="s">
        <v>14</v>
      </c>
      <c r="O2" s="80" t="s">
        <v>15</v>
      </c>
      <c r="P2" s="81" t="s">
        <v>16</v>
      </c>
      <c r="Q2" s="81" t="s">
        <v>17</v>
      </c>
      <c r="R2" s="105" t="s">
        <v>18</v>
      </c>
      <c r="S2" s="106" t="s">
        <v>19</v>
      </c>
      <c r="T2" s="81" t="s">
        <v>20</v>
      </c>
      <c r="U2" s="107" t="s">
        <v>21</v>
      </c>
      <c r="V2" s="107" t="s">
        <v>22</v>
      </c>
      <c r="W2" s="107" t="s">
        <v>23</v>
      </c>
      <c r="X2" s="107" t="s">
        <v>24</v>
      </c>
      <c r="Y2" s="107" t="s">
        <v>25</v>
      </c>
      <c r="Z2" s="136" t="s">
        <v>26</v>
      </c>
      <c r="AA2" s="137" t="s">
        <v>27</v>
      </c>
      <c r="AB2" s="138" t="s">
        <v>28</v>
      </c>
      <c r="AC2" s="139" t="s">
        <v>19</v>
      </c>
      <c r="AD2" s="140" t="s">
        <v>20</v>
      </c>
      <c r="AE2" s="140" t="s">
        <v>21</v>
      </c>
      <c r="AF2" s="140" t="s">
        <v>22</v>
      </c>
      <c r="AG2" s="140" t="s">
        <v>23</v>
      </c>
      <c r="AH2" s="140" t="s">
        <v>24</v>
      </c>
      <c r="AI2" s="138" t="s">
        <v>25</v>
      </c>
      <c r="AJ2" s="169" t="s">
        <v>26</v>
      </c>
      <c r="AK2" s="170" t="s">
        <v>29</v>
      </c>
    </row>
    <row r="3" spans="1:37" s="2" customFormat="1" ht="66.75" customHeight="1">
      <c r="A3" s="17" t="s">
        <v>30</v>
      </c>
      <c r="B3" s="18" t="s">
        <v>31</v>
      </c>
      <c r="C3" s="19" t="s">
        <v>32</v>
      </c>
      <c r="D3" s="20">
        <v>19130</v>
      </c>
      <c r="E3" s="21">
        <v>18851</v>
      </c>
      <c r="F3" s="22">
        <f aca="true" t="shared" si="0" ref="F3:F22">SUM(D3:E3)</f>
        <v>37981</v>
      </c>
      <c r="G3" s="23">
        <v>3285</v>
      </c>
      <c r="H3" s="21">
        <v>3618</v>
      </c>
      <c r="I3" s="21">
        <f aca="true" t="shared" si="1" ref="I3:I22">SUM(G3:H3)</f>
        <v>6903</v>
      </c>
      <c r="J3" s="82">
        <f>RANK(I3,(I3:I4,I5:I7,I8:I10,I11:I14,I15:I17,I18:I19,I20:I22),0)</f>
        <v>3</v>
      </c>
      <c r="K3" s="83">
        <f aca="true" t="shared" si="2" ref="K3:K22">G3/D3</f>
        <v>0.17171981181390486</v>
      </c>
      <c r="L3" s="84">
        <f aca="true" t="shared" si="3" ref="L3:L22">H3/E3</f>
        <v>0.19192615776351388</v>
      </c>
      <c r="M3" s="84">
        <f aca="true" t="shared" si="4" ref="M3:M22">I3/F3</f>
        <v>0.1817487691214028</v>
      </c>
      <c r="N3" s="22">
        <f>RANK(M3,(M3:M4,M5:M7,M8:M10,M11:M14,M15:M17,M18:M19,M20:M22),0)</f>
        <v>17</v>
      </c>
      <c r="O3" s="23">
        <v>15300</v>
      </c>
      <c r="P3" s="21">
        <v>1130</v>
      </c>
      <c r="Q3" s="21">
        <f>1130+1266+19+30</f>
        <v>2445</v>
      </c>
      <c r="R3" s="108">
        <f aca="true" t="shared" si="5" ref="R3:R22">Q3/O3</f>
        <v>0.15980392156862744</v>
      </c>
      <c r="S3" s="109">
        <v>91</v>
      </c>
      <c r="T3" s="110">
        <v>94</v>
      </c>
      <c r="U3" s="111">
        <v>201</v>
      </c>
      <c r="V3" s="111">
        <v>185</v>
      </c>
      <c r="W3" s="111">
        <v>102</v>
      </c>
      <c r="X3" s="111">
        <v>88</v>
      </c>
      <c r="Y3" s="141">
        <v>87</v>
      </c>
      <c r="Z3" s="142">
        <f aca="true" t="shared" si="6" ref="Z3:Z24">SUM(S3:Y3)</f>
        <v>848</v>
      </c>
      <c r="AA3" s="143">
        <f aca="true" t="shared" si="7" ref="AA3:AA22">Z3/I3</f>
        <v>0.12284513979429233</v>
      </c>
      <c r="AB3" s="82">
        <f>RANK(AA3,(AA3:AA4,AA5:AA7,AA8:AA10,AA11:AA14,AA15:AA17,AA18:AA19,AA20:AA22),0)</f>
        <v>17</v>
      </c>
      <c r="AC3" s="20">
        <v>33</v>
      </c>
      <c r="AD3" s="21">
        <v>27</v>
      </c>
      <c r="AE3" s="21">
        <v>73</v>
      </c>
      <c r="AF3" s="21">
        <v>54</v>
      </c>
      <c r="AG3" s="21">
        <v>32</v>
      </c>
      <c r="AH3" s="21">
        <v>37</v>
      </c>
      <c r="AI3" s="82">
        <v>35</v>
      </c>
      <c r="AJ3" s="171">
        <f aca="true" t="shared" si="8" ref="AJ3:AJ24">SUM(AC3:AI3)</f>
        <v>291</v>
      </c>
      <c r="AK3" s="172">
        <v>463</v>
      </c>
    </row>
    <row r="4" spans="1:37" s="2" customFormat="1" ht="66.75" customHeight="1">
      <c r="A4" s="24"/>
      <c r="B4" s="25"/>
      <c r="C4" s="26" t="s">
        <v>33</v>
      </c>
      <c r="D4" s="27">
        <v>8923</v>
      </c>
      <c r="E4" s="28">
        <v>8990</v>
      </c>
      <c r="F4" s="29">
        <f t="shared" si="0"/>
        <v>17913</v>
      </c>
      <c r="G4" s="30">
        <v>2168</v>
      </c>
      <c r="H4" s="28">
        <v>2590</v>
      </c>
      <c r="I4" s="28">
        <f t="shared" si="1"/>
        <v>4758</v>
      </c>
      <c r="J4" s="85">
        <f>RANK(I4,(I3:I4,I5:I7,I8:I10,I11:I14,I15:I17,I18:I19,I20:I22),0)</f>
        <v>8</v>
      </c>
      <c r="K4" s="86">
        <f t="shared" si="2"/>
        <v>0.24296761178975682</v>
      </c>
      <c r="L4" s="87">
        <f t="shared" si="3"/>
        <v>0.28809788654060065</v>
      </c>
      <c r="M4" s="87">
        <f t="shared" si="4"/>
        <v>0.26561714955618826</v>
      </c>
      <c r="N4" s="29">
        <f>RANK(M4,(M3:M4,M5:M7,M8:M10,M11:M14,M15:M17,M18:M19,M20:M22),0)</f>
        <v>4</v>
      </c>
      <c r="O4" s="30">
        <v>7577</v>
      </c>
      <c r="P4" s="28">
        <v>1045</v>
      </c>
      <c r="Q4" s="28">
        <f>1045+930+13+9</f>
        <v>1997</v>
      </c>
      <c r="R4" s="112">
        <f t="shared" si="5"/>
        <v>0.26356077603273065</v>
      </c>
      <c r="S4" s="113">
        <v>71</v>
      </c>
      <c r="T4" s="114">
        <v>74</v>
      </c>
      <c r="U4" s="115">
        <v>121</v>
      </c>
      <c r="V4" s="115">
        <v>92</v>
      </c>
      <c r="W4" s="115">
        <v>95</v>
      </c>
      <c r="X4" s="115">
        <v>76</v>
      </c>
      <c r="Y4" s="144">
        <v>74</v>
      </c>
      <c r="Z4" s="145">
        <f t="shared" si="6"/>
        <v>603</v>
      </c>
      <c r="AA4" s="146">
        <f t="shared" si="7"/>
        <v>0.12673392181588902</v>
      </c>
      <c r="AB4" s="85">
        <f>RANK(AA4,(AA3:AA4,AA5:AA7,AA8:AA10,AA11:AA14,AA15:AA17,AA18:AA19,AA20:AA22),0)</f>
        <v>14</v>
      </c>
      <c r="AC4" s="27">
        <v>30</v>
      </c>
      <c r="AD4" s="28">
        <v>29</v>
      </c>
      <c r="AE4" s="28">
        <v>47</v>
      </c>
      <c r="AF4" s="28">
        <v>38</v>
      </c>
      <c r="AG4" s="28">
        <v>57</v>
      </c>
      <c r="AH4" s="28">
        <v>49</v>
      </c>
      <c r="AI4" s="85">
        <v>52</v>
      </c>
      <c r="AJ4" s="173">
        <f t="shared" si="8"/>
        <v>302</v>
      </c>
      <c r="AK4" s="174">
        <v>347</v>
      </c>
    </row>
    <row r="5" spans="1:37" s="2" customFormat="1" ht="66.75" customHeight="1">
      <c r="A5" s="24"/>
      <c r="B5" s="31" t="s">
        <v>34</v>
      </c>
      <c r="C5" s="32" t="s">
        <v>35</v>
      </c>
      <c r="D5" s="33">
        <v>12278</v>
      </c>
      <c r="E5" s="34">
        <v>12426</v>
      </c>
      <c r="F5" s="35">
        <f t="shared" si="0"/>
        <v>24704</v>
      </c>
      <c r="G5" s="36">
        <v>2791</v>
      </c>
      <c r="H5" s="34">
        <v>3273</v>
      </c>
      <c r="I5" s="34">
        <f t="shared" si="1"/>
        <v>6064</v>
      </c>
      <c r="J5" s="88">
        <f>RANK(I5,(I3:I4,I5:I7,I8:I10,I11:I14,I15:I17,I18:I19,I20:I22),0)</f>
        <v>6</v>
      </c>
      <c r="K5" s="89">
        <f t="shared" si="2"/>
        <v>0.2273171526307216</v>
      </c>
      <c r="L5" s="90">
        <f t="shared" si="3"/>
        <v>0.2633993239980686</v>
      </c>
      <c r="M5" s="90">
        <f t="shared" si="4"/>
        <v>0.24546632124352333</v>
      </c>
      <c r="N5" s="35">
        <f>RANK(M5,(M3:M4,M5:M7,M8:M10,M11:M14,M15:M17,M18:M19,M20:M22),0)</f>
        <v>9</v>
      </c>
      <c r="O5" s="36">
        <v>10934</v>
      </c>
      <c r="P5" s="34">
        <v>1248</v>
      </c>
      <c r="Q5" s="34">
        <f>1248+1180+21+11</f>
        <v>2460</v>
      </c>
      <c r="R5" s="116">
        <f t="shared" si="5"/>
        <v>0.2249862813243095</v>
      </c>
      <c r="S5" s="117">
        <v>80</v>
      </c>
      <c r="T5" s="118">
        <v>90</v>
      </c>
      <c r="U5" s="119">
        <v>195</v>
      </c>
      <c r="V5" s="119">
        <v>185</v>
      </c>
      <c r="W5" s="119">
        <v>98</v>
      </c>
      <c r="X5" s="119">
        <v>89</v>
      </c>
      <c r="Y5" s="147">
        <v>87</v>
      </c>
      <c r="Z5" s="148">
        <f t="shared" si="6"/>
        <v>824</v>
      </c>
      <c r="AA5" s="149">
        <f t="shared" si="7"/>
        <v>0.1358839050131926</v>
      </c>
      <c r="AB5" s="88">
        <f>RANK(AA5,(AA3:AA4,AA5:AA7,AA8:AA10,AA11:AA14,AA15:AA17,AA18:AA19,AA20:AA22),0)</f>
        <v>10</v>
      </c>
      <c r="AC5" s="33">
        <v>36</v>
      </c>
      <c r="AD5" s="34">
        <v>33</v>
      </c>
      <c r="AE5" s="34">
        <v>84</v>
      </c>
      <c r="AF5" s="34">
        <v>82</v>
      </c>
      <c r="AG5" s="34">
        <v>43</v>
      </c>
      <c r="AH5" s="34">
        <v>33</v>
      </c>
      <c r="AI5" s="88">
        <v>37</v>
      </c>
      <c r="AJ5" s="175">
        <f t="shared" si="8"/>
        <v>348</v>
      </c>
      <c r="AK5" s="176">
        <v>437</v>
      </c>
    </row>
    <row r="6" spans="1:37" s="2" customFormat="1" ht="66.75" customHeight="1">
      <c r="A6" s="24"/>
      <c r="B6" s="37"/>
      <c r="C6" s="26" t="s">
        <v>36</v>
      </c>
      <c r="D6" s="27">
        <v>5763</v>
      </c>
      <c r="E6" s="28">
        <v>6065</v>
      </c>
      <c r="F6" s="29">
        <f t="shared" si="0"/>
        <v>11828</v>
      </c>
      <c r="G6" s="30">
        <v>1639</v>
      </c>
      <c r="H6" s="28">
        <v>1653</v>
      </c>
      <c r="I6" s="28">
        <f t="shared" si="1"/>
        <v>3292</v>
      </c>
      <c r="J6" s="85">
        <f>RANK(I6,(I3:I4,I5:I7,I8:I10,I11:I14,I15:I17,I18:I19,I20:I22),0)</f>
        <v>15</v>
      </c>
      <c r="K6" s="86">
        <f t="shared" si="2"/>
        <v>0.28440048585806005</v>
      </c>
      <c r="L6" s="87">
        <f t="shared" si="3"/>
        <v>0.2725474031327288</v>
      </c>
      <c r="M6" s="87">
        <f t="shared" si="4"/>
        <v>0.2783226242813662</v>
      </c>
      <c r="N6" s="29">
        <f>RANK(M6,(M3:M4,M5:M7,M8:M10,M11:M14,M15:M17,M18:M19,M20:M22),0)</f>
        <v>2</v>
      </c>
      <c r="O6" s="30">
        <v>4761</v>
      </c>
      <c r="P6" s="28">
        <v>480</v>
      </c>
      <c r="Q6" s="28">
        <f>480+712+12+6</f>
        <v>1210</v>
      </c>
      <c r="R6" s="112">
        <f t="shared" si="5"/>
        <v>0.2541482881747532</v>
      </c>
      <c r="S6" s="113">
        <v>36</v>
      </c>
      <c r="T6" s="114">
        <v>44</v>
      </c>
      <c r="U6" s="115">
        <v>85</v>
      </c>
      <c r="V6" s="115">
        <v>64</v>
      </c>
      <c r="W6" s="115">
        <v>48</v>
      </c>
      <c r="X6" s="115">
        <v>31</v>
      </c>
      <c r="Y6" s="144">
        <v>38</v>
      </c>
      <c r="Z6" s="145">
        <f t="shared" si="6"/>
        <v>346</v>
      </c>
      <c r="AA6" s="146">
        <f t="shared" si="7"/>
        <v>0.10510328068043742</v>
      </c>
      <c r="AB6" s="85">
        <f>RANK(AA6,(AA3:AA4,AA5:AA7,AA8:AA10,AA11:AA14,AA15:AA17,AA18:AA19,AA20:AA22),0)</f>
        <v>20</v>
      </c>
      <c r="AC6" s="27">
        <v>11</v>
      </c>
      <c r="AD6" s="28">
        <v>17</v>
      </c>
      <c r="AE6" s="28">
        <v>28</v>
      </c>
      <c r="AF6" s="28">
        <v>26</v>
      </c>
      <c r="AG6" s="28">
        <v>23</v>
      </c>
      <c r="AH6" s="28">
        <v>13</v>
      </c>
      <c r="AI6" s="85">
        <v>18</v>
      </c>
      <c r="AJ6" s="173">
        <f t="shared" si="8"/>
        <v>136</v>
      </c>
      <c r="AK6" s="177">
        <v>190</v>
      </c>
    </row>
    <row r="7" spans="1:37" s="2" customFormat="1" ht="66.75" customHeight="1">
      <c r="A7" s="24"/>
      <c r="B7" s="37"/>
      <c r="C7" s="32" t="s">
        <v>37</v>
      </c>
      <c r="D7" s="33">
        <v>9782</v>
      </c>
      <c r="E7" s="34">
        <v>9678</v>
      </c>
      <c r="F7" s="35">
        <f t="shared" si="0"/>
        <v>19460</v>
      </c>
      <c r="G7" s="36">
        <v>1723</v>
      </c>
      <c r="H7" s="34">
        <v>2066</v>
      </c>
      <c r="I7" s="34">
        <f t="shared" si="1"/>
        <v>3789</v>
      </c>
      <c r="J7" s="88">
        <f>RANK(I7,(I3:I4,I5:I7,I8:I10,I11:I14,I15:I17,I18:I19,I20:I22),0)</f>
        <v>13</v>
      </c>
      <c r="K7" s="89">
        <f t="shared" si="2"/>
        <v>0.176139848701697</v>
      </c>
      <c r="L7" s="90">
        <f t="shared" si="3"/>
        <v>0.21347385823517256</v>
      </c>
      <c r="M7" s="90">
        <f t="shared" si="4"/>
        <v>0.1947070914696814</v>
      </c>
      <c r="N7" s="35">
        <f>RANK(M7,(M3:M4,M5:M7,M8:M10,M11:M14,M15:M17,M18:M19,M20:M22),0)</f>
        <v>15</v>
      </c>
      <c r="O7" s="36">
        <v>7895</v>
      </c>
      <c r="P7" s="34">
        <v>797</v>
      </c>
      <c r="Q7" s="34">
        <f>797+682+12+7</f>
        <v>1498</v>
      </c>
      <c r="R7" s="116">
        <f t="shared" si="5"/>
        <v>0.18974034198860038</v>
      </c>
      <c r="S7" s="117">
        <v>55</v>
      </c>
      <c r="T7" s="118">
        <v>51</v>
      </c>
      <c r="U7" s="119">
        <v>111</v>
      </c>
      <c r="V7" s="119">
        <v>106</v>
      </c>
      <c r="W7" s="119">
        <v>82</v>
      </c>
      <c r="X7" s="119">
        <v>61</v>
      </c>
      <c r="Y7" s="147">
        <v>60</v>
      </c>
      <c r="Z7" s="148">
        <f t="shared" si="6"/>
        <v>526</v>
      </c>
      <c r="AA7" s="149">
        <f t="shared" si="7"/>
        <v>0.13882290841910794</v>
      </c>
      <c r="AB7" s="88">
        <f>RANK(AA7,(AA3:AA4,AA5:AA7,AA8:AA10,AA11:AA14,AA15:AA17,AA18:AA19,AA20:AA22),0)</f>
        <v>6</v>
      </c>
      <c r="AC7" s="33">
        <v>27</v>
      </c>
      <c r="AD7" s="34">
        <v>23</v>
      </c>
      <c r="AE7" s="34">
        <v>54</v>
      </c>
      <c r="AF7" s="34">
        <v>44</v>
      </c>
      <c r="AG7" s="34">
        <v>46</v>
      </c>
      <c r="AH7" s="34">
        <v>43</v>
      </c>
      <c r="AI7" s="88">
        <v>42</v>
      </c>
      <c r="AJ7" s="175">
        <f t="shared" si="8"/>
        <v>279</v>
      </c>
      <c r="AK7" s="178">
        <v>313</v>
      </c>
    </row>
    <row r="8" spans="1:37" s="2" customFormat="1" ht="66.75" customHeight="1">
      <c r="A8" s="38" t="s">
        <v>38</v>
      </c>
      <c r="B8" s="39" t="s">
        <v>39</v>
      </c>
      <c r="C8" s="40" t="s">
        <v>40</v>
      </c>
      <c r="D8" s="41">
        <v>14788</v>
      </c>
      <c r="E8" s="42">
        <v>15227</v>
      </c>
      <c r="F8" s="43">
        <f t="shared" si="0"/>
        <v>30015</v>
      </c>
      <c r="G8" s="44">
        <v>3052</v>
      </c>
      <c r="H8" s="42">
        <v>4150</v>
      </c>
      <c r="I8" s="42">
        <f t="shared" si="1"/>
        <v>7202</v>
      </c>
      <c r="J8" s="91">
        <f>RANK(I8,(I3:I4,I5:I7,I8:I10,I11:I14,I15:I17,I18:I19,I20:I22),0)</f>
        <v>1</v>
      </c>
      <c r="K8" s="92">
        <f t="shared" si="2"/>
        <v>0.20638355423316201</v>
      </c>
      <c r="L8" s="93">
        <f t="shared" si="3"/>
        <v>0.27254219478557823</v>
      </c>
      <c r="M8" s="93">
        <f t="shared" si="4"/>
        <v>0.23994669332000668</v>
      </c>
      <c r="N8" s="43">
        <f>RANK(M8,(M3:M4,M5:M7,M8:M10,M11:M14,M15:M17,M18:M19,M20:M22),0)</f>
        <v>11</v>
      </c>
      <c r="O8" s="44">
        <v>14560</v>
      </c>
      <c r="P8" s="42">
        <v>2095</v>
      </c>
      <c r="Q8" s="42">
        <f>2095+1287+54+12</f>
        <v>3448</v>
      </c>
      <c r="R8" s="120">
        <f t="shared" si="5"/>
        <v>0.2368131868131868</v>
      </c>
      <c r="S8" s="121">
        <v>173</v>
      </c>
      <c r="T8" s="122">
        <v>141</v>
      </c>
      <c r="U8" s="123">
        <v>245</v>
      </c>
      <c r="V8" s="123">
        <v>186</v>
      </c>
      <c r="W8" s="123">
        <v>151</v>
      </c>
      <c r="X8" s="123">
        <v>125</v>
      </c>
      <c r="Y8" s="150">
        <v>114</v>
      </c>
      <c r="Z8" s="151">
        <f t="shared" si="6"/>
        <v>1135</v>
      </c>
      <c r="AA8" s="152">
        <f t="shared" si="7"/>
        <v>0.15759511246875868</v>
      </c>
      <c r="AB8" s="91">
        <f>RANK(AA8,(AA3:AA4,AA5:AA7,AA8:AA10,AA11:AA14,AA15:AA17,AA18:AA19,AA20:AA22),0)</f>
        <v>4</v>
      </c>
      <c r="AC8" s="41">
        <v>84</v>
      </c>
      <c r="AD8" s="42">
        <v>71</v>
      </c>
      <c r="AE8" s="42">
        <v>127</v>
      </c>
      <c r="AF8" s="42">
        <v>83</v>
      </c>
      <c r="AG8" s="42">
        <v>79</v>
      </c>
      <c r="AH8" s="42">
        <v>70</v>
      </c>
      <c r="AI8" s="91">
        <v>70</v>
      </c>
      <c r="AJ8" s="179">
        <f t="shared" si="8"/>
        <v>584</v>
      </c>
      <c r="AK8" s="180">
        <v>581</v>
      </c>
    </row>
    <row r="9" spans="1:37" s="2" customFormat="1" ht="66.75" customHeight="1">
      <c r="A9" s="24"/>
      <c r="B9" s="31"/>
      <c r="C9" s="32" t="s">
        <v>41</v>
      </c>
      <c r="D9" s="33">
        <v>11302</v>
      </c>
      <c r="E9" s="34">
        <v>11162</v>
      </c>
      <c r="F9" s="35">
        <f t="shared" si="0"/>
        <v>22464</v>
      </c>
      <c r="G9" s="36">
        <v>1859</v>
      </c>
      <c r="H9" s="34">
        <v>2158</v>
      </c>
      <c r="I9" s="34">
        <f t="shared" si="1"/>
        <v>4017</v>
      </c>
      <c r="J9" s="88">
        <f>RANK(I9,(I3:I4,I5:I7,I8:I10,I11:I14,I15:I17,I18:I19,I20:I22),0)</f>
        <v>11</v>
      </c>
      <c r="K9" s="89">
        <f t="shared" si="2"/>
        <v>0.1644841620952044</v>
      </c>
      <c r="L9" s="90">
        <f t="shared" si="3"/>
        <v>0.19333452786239025</v>
      </c>
      <c r="M9" s="90">
        <f t="shared" si="4"/>
        <v>0.17881944444444445</v>
      </c>
      <c r="N9" s="35">
        <f>RANK(M9,(M3:M4,M5:M7,M8:M10,M11:M14,M15:M17,M18:M19,M20:M22),0)</f>
        <v>19</v>
      </c>
      <c r="O9" s="36">
        <v>9612</v>
      </c>
      <c r="P9" s="34">
        <v>800</v>
      </c>
      <c r="Q9" s="34">
        <f>800+750+14+11</f>
        <v>1575</v>
      </c>
      <c r="R9" s="116">
        <f t="shared" si="5"/>
        <v>0.16385767790262173</v>
      </c>
      <c r="S9" s="117">
        <v>83</v>
      </c>
      <c r="T9" s="118">
        <v>60</v>
      </c>
      <c r="U9" s="119">
        <v>144</v>
      </c>
      <c r="V9" s="119">
        <v>106</v>
      </c>
      <c r="W9" s="119">
        <v>55</v>
      </c>
      <c r="X9" s="119">
        <v>55</v>
      </c>
      <c r="Y9" s="147">
        <v>42</v>
      </c>
      <c r="Z9" s="148">
        <f t="shared" si="6"/>
        <v>545</v>
      </c>
      <c r="AA9" s="149">
        <f t="shared" si="7"/>
        <v>0.13567338810057256</v>
      </c>
      <c r="AB9" s="88">
        <f>RANK(AA9,(AA3:AA4,AA5:AA7,AA8:AA10,AA11:AA14,AA15:AA17,AA18:AA19,AA20:AA22),0)</f>
        <v>11</v>
      </c>
      <c r="AC9" s="33">
        <v>31</v>
      </c>
      <c r="AD9" s="34">
        <v>22</v>
      </c>
      <c r="AE9" s="34">
        <v>73</v>
      </c>
      <c r="AF9" s="34">
        <v>51</v>
      </c>
      <c r="AG9" s="34">
        <v>22</v>
      </c>
      <c r="AH9" s="34">
        <v>19</v>
      </c>
      <c r="AI9" s="88">
        <v>18</v>
      </c>
      <c r="AJ9" s="175">
        <f t="shared" si="8"/>
        <v>236</v>
      </c>
      <c r="AK9" s="176">
        <v>246</v>
      </c>
    </row>
    <row r="10" spans="1:37" s="2" customFormat="1" ht="66.75" customHeight="1">
      <c r="A10" s="24"/>
      <c r="B10" s="45"/>
      <c r="C10" s="26" t="s">
        <v>42</v>
      </c>
      <c r="D10" s="27">
        <v>5852</v>
      </c>
      <c r="E10" s="28">
        <v>5879</v>
      </c>
      <c r="F10" s="29">
        <f t="shared" si="0"/>
        <v>11731</v>
      </c>
      <c r="G10" s="30">
        <v>828</v>
      </c>
      <c r="H10" s="28">
        <v>1034</v>
      </c>
      <c r="I10" s="28">
        <f t="shared" si="1"/>
        <v>1862</v>
      </c>
      <c r="J10" s="85">
        <f>RANK(I10,(I3:I4,I5:I7,I8:I10,I11:I14,I15:I17,I18:I19,I20:I22),0)</f>
        <v>19</v>
      </c>
      <c r="K10" s="86">
        <f t="shared" si="2"/>
        <v>0.14149008885850992</v>
      </c>
      <c r="L10" s="87">
        <f t="shared" si="3"/>
        <v>0.17588025174349378</v>
      </c>
      <c r="M10" s="87">
        <f t="shared" si="4"/>
        <v>0.1587247463984315</v>
      </c>
      <c r="N10" s="29">
        <f>RANK(M10,(M3:M4,M5:M7,M8:M10,M11:M14,M15:M17,M18:M19,M20:M22),0)</f>
        <v>20</v>
      </c>
      <c r="O10" s="30">
        <v>5538</v>
      </c>
      <c r="P10" s="28">
        <v>484</v>
      </c>
      <c r="Q10" s="28">
        <f>484+331+11+4</f>
        <v>830</v>
      </c>
      <c r="R10" s="112">
        <f t="shared" si="5"/>
        <v>0.14987360057782592</v>
      </c>
      <c r="S10" s="113">
        <v>37</v>
      </c>
      <c r="T10" s="114">
        <v>29</v>
      </c>
      <c r="U10" s="115">
        <v>63</v>
      </c>
      <c r="V10" s="115">
        <v>59</v>
      </c>
      <c r="W10" s="115">
        <v>49</v>
      </c>
      <c r="X10" s="115">
        <v>38</v>
      </c>
      <c r="Y10" s="144">
        <v>25</v>
      </c>
      <c r="Z10" s="153">
        <f t="shared" si="6"/>
        <v>300</v>
      </c>
      <c r="AA10" s="146">
        <f t="shared" si="7"/>
        <v>0.1611170784103115</v>
      </c>
      <c r="AB10" s="85">
        <f>RANK(AA10,(AA3:AA4,AA5:AA7,AA8:AA10,AA11:AA14,AA15:AA17,AA18:AA19,AA20:AA22),0)</f>
        <v>3</v>
      </c>
      <c r="AC10" s="27">
        <v>10</v>
      </c>
      <c r="AD10" s="28">
        <v>12</v>
      </c>
      <c r="AE10" s="28">
        <v>31</v>
      </c>
      <c r="AF10" s="28">
        <v>35</v>
      </c>
      <c r="AG10" s="28">
        <v>28</v>
      </c>
      <c r="AH10" s="28">
        <v>19</v>
      </c>
      <c r="AI10" s="85">
        <v>9</v>
      </c>
      <c r="AJ10" s="173">
        <f t="shared" si="8"/>
        <v>144</v>
      </c>
      <c r="AK10" s="174">
        <v>147</v>
      </c>
    </row>
    <row r="11" spans="1:37" s="2" customFormat="1" ht="66.75" customHeight="1">
      <c r="A11" s="24"/>
      <c r="B11" s="31" t="s">
        <v>43</v>
      </c>
      <c r="C11" s="32" t="s">
        <v>44</v>
      </c>
      <c r="D11" s="33">
        <v>12840</v>
      </c>
      <c r="E11" s="34">
        <v>12665</v>
      </c>
      <c r="F11" s="35">
        <f t="shared" si="0"/>
        <v>25505</v>
      </c>
      <c r="G11" s="36">
        <v>2118</v>
      </c>
      <c r="H11" s="34">
        <v>2570</v>
      </c>
      <c r="I11" s="34">
        <f t="shared" si="1"/>
        <v>4688</v>
      </c>
      <c r="J11" s="88">
        <f>RANK(I11,(I3:I4,I5:I7,I8:I10,I11:I14,I15:I17,I18:I19,I20:I22),0)</f>
        <v>9</v>
      </c>
      <c r="K11" s="89">
        <f t="shared" si="2"/>
        <v>0.1649532710280374</v>
      </c>
      <c r="L11" s="90">
        <f t="shared" si="3"/>
        <v>0.2029214370311883</v>
      </c>
      <c r="M11" s="90">
        <f t="shared" si="4"/>
        <v>0.18380709664771613</v>
      </c>
      <c r="N11" s="35">
        <f>RANK(M11,(M3:M4,M5:M7,M8:M10,M11:M14,M15:M17,M18:M19,M20:M22),0)</f>
        <v>16</v>
      </c>
      <c r="O11" s="36">
        <v>11777</v>
      </c>
      <c r="P11" s="34">
        <v>1035</v>
      </c>
      <c r="Q11" s="34">
        <f>1035+841+22+9</f>
        <v>1907</v>
      </c>
      <c r="R11" s="116">
        <f t="shared" si="5"/>
        <v>0.16192578755200815</v>
      </c>
      <c r="S11" s="117">
        <v>83</v>
      </c>
      <c r="T11" s="118">
        <v>66</v>
      </c>
      <c r="U11" s="119">
        <v>160</v>
      </c>
      <c r="V11" s="119">
        <v>132</v>
      </c>
      <c r="W11" s="119">
        <v>85</v>
      </c>
      <c r="X11" s="119">
        <v>63</v>
      </c>
      <c r="Y11" s="147">
        <v>72</v>
      </c>
      <c r="Z11" s="148">
        <f t="shared" si="6"/>
        <v>661</v>
      </c>
      <c r="AA11" s="149">
        <f t="shared" si="7"/>
        <v>0.14099829351535836</v>
      </c>
      <c r="AB11" s="88">
        <f>RANK(AA11,(AA3:AA4,AA5:AA7,AA8:AA10,AA11:AA14,AA15:AA17,AA18:AA19,AA20:AA22),0)</f>
        <v>5</v>
      </c>
      <c r="AC11" s="33">
        <v>32</v>
      </c>
      <c r="AD11" s="34">
        <v>35</v>
      </c>
      <c r="AE11" s="34">
        <v>60</v>
      </c>
      <c r="AF11" s="34">
        <v>52</v>
      </c>
      <c r="AG11" s="34">
        <v>35</v>
      </c>
      <c r="AH11" s="34">
        <v>30</v>
      </c>
      <c r="AI11" s="88">
        <v>29</v>
      </c>
      <c r="AJ11" s="175">
        <f t="shared" si="8"/>
        <v>273</v>
      </c>
      <c r="AK11" s="176">
        <v>354</v>
      </c>
    </row>
    <row r="12" spans="1:37" s="2" customFormat="1" ht="66.75" customHeight="1">
      <c r="A12" s="24"/>
      <c r="B12" s="31"/>
      <c r="C12" s="26" t="s">
        <v>45</v>
      </c>
      <c r="D12" s="27">
        <v>6536</v>
      </c>
      <c r="E12" s="28">
        <v>6714</v>
      </c>
      <c r="F12" s="29">
        <f t="shared" si="0"/>
        <v>13250</v>
      </c>
      <c r="G12" s="30">
        <v>1401</v>
      </c>
      <c r="H12" s="28">
        <v>1874</v>
      </c>
      <c r="I12" s="28">
        <f t="shared" si="1"/>
        <v>3275</v>
      </c>
      <c r="J12" s="85">
        <f>RANK(I12,(I3:I4,I5:I7,I8:I10,I11:I14,I15:I17,I18:I19,I20:I22),0)</f>
        <v>16</v>
      </c>
      <c r="K12" s="86">
        <f t="shared" si="2"/>
        <v>0.2143512851897185</v>
      </c>
      <c r="L12" s="87">
        <f t="shared" si="3"/>
        <v>0.27911826035150433</v>
      </c>
      <c r="M12" s="87">
        <f t="shared" si="4"/>
        <v>0.24716981132075472</v>
      </c>
      <c r="N12" s="29">
        <f>RANK(M12,(M3:M4,M5:M7,M8:M10,M11:M14,M15:M17,M18:M19,M20:M22),0)</f>
        <v>8</v>
      </c>
      <c r="O12" s="30">
        <v>5960</v>
      </c>
      <c r="P12" s="28">
        <v>746</v>
      </c>
      <c r="Q12" s="28">
        <f>746+652+14+7</f>
        <v>1419</v>
      </c>
      <c r="R12" s="112">
        <f t="shared" si="5"/>
        <v>0.23808724832214764</v>
      </c>
      <c r="S12" s="113">
        <v>74</v>
      </c>
      <c r="T12" s="114">
        <v>68</v>
      </c>
      <c r="U12" s="115">
        <v>131</v>
      </c>
      <c r="V12" s="115">
        <v>96</v>
      </c>
      <c r="W12" s="115">
        <v>52</v>
      </c>
      <c r="X12" s="115">
        <v>59</v>
      </c>
      <c r="Y12" s="144">
        <v>49</v>
      </c>
      <c r="Z12" s="153">
        <f t="shared" si="6"/>
        <v>529</v>
      </c>
      <c r="AA12" s="146">
        <f t="shared" si="7"/>
        <v>0.1615267175572519</v>
      </c>
      <c r="AB12" s="85">
        <f>RANK(AA12,(AA3:AA4,AA5:AA7,AA8:AA10,AA11:AA14,AA15:AA17,AA18:AA19,AA20:AA22),0)</f>
        <v>2</v>
      </c>
      <c r="AC12" s="27">
        <v>28</v>
      </c>
      <c r="AD12" s="28">
        <v>31</v>
      </c>
      <c r="AE12" s="28">
        <v>49</v>
      </c>
      <c r="AF12" s="28">
        <v>42</v>
      </c>
      <c r="AG12" s="28">
        <v>24</v>
      </c>
      <c r="AH12" s="28">
        <v>20</v>
      </c>
      <c r="AI12" s="85">
        <v>21</v>
      </c>
      <c r="AJ12" s="173">
        <f t="shared" si="8"/>
        <v>215</v>
      </c>
      <c r="AK12" s="177">
        <v>256</v>
      </c>
    </row>
    <row r="13" spans="1:37" s="2" customFormat="1" ht="66.75" customHeight="1">
      <c r="A13" s="24"/>
      <c r="B13" s="31"/>
      <c r="C13" s="32" t="s">
        <v>46</v>
      </c>
      <c r="D13" s="33">
        <v>9396</v>
      </c>
      <c r="E13" s="34">
        <v>8940</v>
      </c>
      <c r="F13" s="35">
        <f t="shared" si="0"/>
        <v>18336</v>
      </c>
      <c r="G13" s="36">
        <v>1488</v>
      </c>
      <c r="H13" s="34">
        <v>1812</v>
      </c>
      <c r="I13" s="34">
        <f t="shared" si="1"/>
        <v>3300</v>
      </c>
      <c r="J13" s="88">
        <f>RANK(I13,(I3:I4,I5:I7,I8:I10,I11:I14,I15:I17,I18:I19,I20:I22),0)</f>
        <v>14</v>
      </c>
      <c r="K13" s="89">
        <f t="shared" si="2"/>
        <v>0.1583652618135377</v>
      </c>
      <c r="L13" s="90">
        <f t="shared" si="3"/>
        <v>0.20268456375838925</v>
      </c>
      <c r="M13" s="90">
        <f t="shared" si="4"/>
        <v>0.1799738219895288</v>
      </c>
      <c r="N13" s="35">
        <f>RANK(M13,(M3:M4,M5:M7,M8:M10,M11:M14,M15:M17,M18:M19,M20:M22),0)</f>
        <v>18</v>
      </c>
      <c r="O13" s="36">
        <v>8590</v>
      </c>
      <c r="P13" s="34">
        <v>816</v>
      </c>
      <c r="Q13" s="34">
        <f>816+610+15+8</f>
        <v>1449</v>
      </c>
      <c r="R13" s="116">
        <f t="shared" si="5"/>
        <v>0.16868451688009314</v>
      </c>
      <c r="S13" s="117">
        <v>70</v>
      </c>
      <c r="T13" s="118">
        <v>57</v>
      </c>
      <c r="U13" s="119">
        <v>115</v>
      </c>
      <c r="V13" s="119">
        <v>92</v>
      </c>
      <c r="W13" s="119">
        <v>46</v>
      </c>
      <c r="X13" s="119">
        <v>39</v>
      </c>
      <c r="Y13" s="147">
        <v>39</v>
      </c>
      <c r="Z13" s="148">
        <f t="shared" si="6"/>
        <v>458</v>
      </c>
      <c r="AA13" s="149">
        <f t="shared" si="7"/>
        <v>0.1387878787878788</v>
      </c>
      <c r="AB13" s="88">
        <f>RANK(AA13,(AA3:AA4,AA5:AA7,AA8:AA10,AA11:AA14,AA15:AA17,AA18:AA19,AA20:AA22),0)</f>
        <v>7</v>
      </c>
      <c r="AC13" s="33">
        <v>31</v>
      </c>
      <c r="AD13" s="34">
        <v>28</v>
      </c>
      <c r="AE13" s="34">
        <v>50</v>
      </c>
      <c r="AF13" s="34">
        <v>36</v>
      </c>
      <c r="AG13" s="34">
        <v>28</v>
      </c>
      <c r="AH13" s="34">
        <v>16</v>
      </c>
      <c r="AI13" s="88">
        <v>17</v>
      </c>
      <c r="AJ13" s="175">
        <f t="shared" si="8"/>
        <v>206</v>
      </c>
      <c r="AK13" s="176">
        <v>211</v>
      </c>
    </row>
    <row r="14" spans="1:37" s="2" customFormat="1" ht="66.75" customHeight="1">
      <c r="A14" s="46"/>
      <c r="B14" s="47"/>
      <c r="C14" s="48" t="s">
        <v>47</v>
      </c>
      <c r="D14" s="49">
        <v>6194</v>
      </c>
      <c r="E14" s="50">
        <v>6430</v>
      </c>
      <c r="F14" s="51">
        <f t="shared" si="0"/>
        <v>12624</v>
      </c>
      <c r="G14" s="52">
        <v>1457</v>
      </c>
      <c r="H14" s="50">
        <v>1719</v>
      </c>
      <c r="I14" s="50">
        <f t="shared" si="1"/>
        <v>3176</v>
      </c>
      <c r="J14" s="94">
        <f>RANK(I14,(I3:I4,I5:I7,I8:I10,I11:I14,I15:I17,I18:I19,I20:I22),0)</f>
        <v>17</v>
      </c>
      <c r="K14" s="95">
        <f t="shared" si="2"/>
        <v>0.23522763965127544</v>
      </c>
      <c r="L14" s="96">
        <f t="shared" si="3"/>
        <v>0.26734059097978224</v>
      </c>
      <c r="M14" s="96">
        <f t="shared" si="4"/>
        <v>0.25158428390367554</v>
      </c>
      <c r="N14" s="51">
        <f>RANK(M14,(M3:M4,M5:M7,M8:M10,M11:M14,M15:M17,M18:M19,M20:M22),0)</f>
        <v>7</v>
      </c>
      <c r="O14" s="52">
        <v>5273</v>
      </c>
      <c r="P14" s="50">
        <v>664</v>
      </c>
      <c r="Q14" s="50">
        <f>664+653+12+4</f>
        <v>1333</v>
      </c>
      <c r="R14" s="124">
        <f t="shared" si="5"/>
        <v>0.25279726910677036</v>
      </c>
      <c r="S14" s="125">
        <v>70</v>
      </c>
      <c r="T14" s="126">
        <v>59</v>
      </c>
      <c r="U14" s="127">
        <v>101</v>
      </c>
      <c r="V14" s="127">
        <v>80</v>
      </c>
      <c r="W14" s="127">
        <v>51</v>
      </c>
      <c r="X14" s="127">
        <v>37</v>
      </c>
      <c r="Y14" s="154">
        <v>35</v>
      </c>
      <c r="Z14" s="155">
        <f t="shared" si="6"/>
        <v>433</v>
      </c>
      <c r="AA14" s="156">
        <f t="shared" si="7"/>
        <v>0.13633501259445843</v>
      </c>
      <c r="AB14" s="94">
        <f>RANK(AA14,(AA3:AA4,AA5:AA7,AA8:AA10,AA11:AA14,AA15:AA17,AA18:AA19,AA20:AA22),0)</f>
        <v>9</v>
      </c>
      <c r="AC14" s="49">
        <v>26</v>
      </c>
      <c r="AD14" s="50">
        <v>30</v>
      </c>
      <c r="AE14" s="50">
        <v>49</v>
      </c>
      <c r="AF14" s="50">
        <v>26</v>
      </c>
      <c r="AG14" s="50">
        <v>18</v>
      </c>
      <c r="AH14" s="50">
        <v>14</v>
      </c>
      <c r="AI14" s="94">
        <v>15</v>
      </c>
      <c r="AJ14" s="181">
        <f t="shared" si="8"/>
        <v>178</v>
      </c>
      <c r="AK14" s="182">
        <v>210</v>
      </c>
    </row>
    <row r="15" spans="1:37" s="2" customFormat="1" ht="66.75" customHeight="1">
      <c r="A15" s="53" t="s">
        <v>48</v>
      </c>
      <c r="B15" s="31" t="s">
        <v>49</v>
      </c>
      <c r="C15" s="32" t="s">
        <v>50</v>
      </c>
      <c r="D15" s="33">
        <v>11883</v>
      </c>
      <c r="E15" s="34">
        <v>12386</v>
      </c>
      <c r="F15" s="35">
        <f t="shared" si="0"/>
        <v>24269</v>
      </c>
      <c r="G15" s="36">
        <v>2966</v>
      </c>
      <c r="H15" s="34">
        <v>3470</v>
      </c>
      <c r="I15" s="34">
        <f t="shared" si="1"/>
        <v>6436</v>
      </c>
      <c r="J15" s="88">
        <f>RANK(I15,(I3:I4,I5:I7,I8:I10,I11:I14,I15:I17,I18:I19,I20:I22),0)</f>
        <v>5</v>
      </c>
      <c r="K15" s="89">
        <f t="shared" si="2"/>
        <v>0.24960026929226625</v>
      </c>
      <c r="L15" s="90">
        <f t="shared" si="3"/>
        <v>0.2801550137251736</v>
      </c>
      <c r="M15" s="90">
        <f t="shared" si="4"/>
        <v>0.2651942807697062</v>
      </c>
      <c r="N15" s="35">
        <f>RANK(M15,(M3:M4,M5:M7,M8:M10,M11:M14,M15:M17,M18:M19,M20:M22),0)</f>
        <v>5</v>
      </c>
      <c r="O15" s="36">
        <v>9981</v>
      </c>
      <c r="P15" s="34">
        <v>1201</v>
      </c>
      <c r="Q15" s="34">
        <f>1201+1371+30+13</f>
        <v>2615</v>
      </c>
      <c r="R15" s="116">
        <f t="shared" si="5"/>
        <v>0.26199779581204286</v>
      </c>
      <c r="S15" s="117">
        <v>95</v>
      </c>
      <c r="T15" s="118">
        <v>97</v>
      </c>
      <c r="U15" s="119">
        <v>174</v>
      </c>
      <c r="V15" s="119">
        <v>168</v>
      </c>
      <c r="W15" s="119">
        <v>99</v>
      </c>
      <c r="X15" s="119">
        <v>93</v>
      </c>
      <c r="Y15" s="147">
        <v>66</v>
      </c>
      <c r="Z15" s="148">
        <f t="shared" si="6"/>
        <v>792</v>
      </c>
      <c r="AA15" s="149">
        <f t="shared" si="7"/>
        <v>0.12305779987569919</v>
      </c>
      <c r="AB15" s="88">
        <f>RANK(AA15,(AA3:AA4,AA5:AA7,AA8:AA10,AA11:AA14,AA15:AA17,AA18:AA19,AA20:AA22),0)</f>
        <v>16</v>
      </c>
      <c r="AC15" s="33">
        <v>31</v>
      </c>
      <c r="AD15" s="34">
        <v>41</v>
      </c>
      <c r="AE15" s="34">
        <v>71</v>
      </c>
      <c r="AF15" s="34">
        <v>57</v>
      </c>
      <c r="AG15" s="34">
        <v>40</v>
      </c>
      <c r="AH15" s="34">
        <v>34</v>
      </c>
      <c r="AI15" s="88">
        <v>30</v>
      </c>
      <c r="AJ15" s="175">
        <f t="shared" si="8"/>
        <v>304</v>
      </c>
      <c r="AK15" s="176">
        <v>393</v>
      </c>
    </row>
    <row r="16" spans="1:37" s="2" customFormat="1" ht="66.75" customHeight="1">
      <c r="A16" s="53"/>
      <c r="B16" s="37"/>
      <c r="C16" s="26" t="s">
        <v>51</v>
      </c>
      <c r="D16" s="27">
        <v>13417</v>
      </c>
      <c r="E16" s="28">
        <v>13543</v>
      </c>
      <c r="F16" s="29">
        <f t="shared" si="0"/>
        <v>26960</v>
      </c>
      <c r="G16" s="30">
        <v>3070</v>
      </c>
      <c r="H16" s="28">
        <v>3450</v>
      </c>
      <c r="I16" s="28">
        <f t="shared" si="1"/>
        <v>6520</v>
      </c>
      <c r="J16" s="85">
        <f>RANK(I16,(I3:I4,I5:I7,I8:I10,I11:I14,I15:I17,I18:I19,I20:I22),0)</f>
        <v>4</v>
      </c>
      <c r="K16" s="86">
        <f t="shared" si="2"/>
        <v>0.2288141909517776</v>
      </c>
      <c r="L16" s="87">
        <f t="shared" si="3"/>
        <v>0.2547441482684782</v>
      </c>
      <c r="M16" s="87">
        <f t="shared" si="4"/>
        <v>0.24183976261127596</v>
      </c>
      <c r="N16" s="29">
        <f>RANK(M16,(M3:M4,M5:M7,M8:M10,M11:M14,M15:M17,M18:M19,M20:M22),0)</f>
        <v>10</v>
      </c>
      <c r="O16" s="30">
        <v>10650</v>
      </c>
      <c r="P16" s="28">
        <v>1072</v>
      </c>
      <c r="Q16" s="28">
        <f>1072+1318+26+14</f>
        <v>2430</v>
      </c>
      <c r="R16" s="112">
        <f t="shared" si="5"/>
        <v>0.22816901408450704</v>
      </c>
      <c r="S16" s="113">
        <v>89</v>
      </c>
      <c r="T16" s="114">
        <v>76</v>
      </c>
      <c r="U16" s="115">
        <v>165</v>
      </c>
      <c r="V16" s="115">
        <v>166</v>
      </c>
      <c r="W16" s="115">
        <v>108</v>
      </c>
      <c r="X16" s="115">
        <v>71</v>
      </c>
      <c r="Y16" s="144">
        <v>62</v>
      </c>
      <c r="Z16" s="153">
        <f t="shared" si="6"/>
        <v>737</v>
      </c>
      <c r="AA16" s="146">
        <f t="shared" si="7"/>
        <v>0.11303680981595092</v>
      </c>
      <c r="AB16" s="85">
        <f>RANK(AA16,(AA3:AA4,AA5:AA7,AA8:AA10,AA11:AA14,AA15:AA17,AA18:AA19,AA20:AA22),0)</f>
        <v>19</v>
      </c>
      <c r="AC16" s="27">
        <v>34</v>
      </c>
      <c r="AD16" s="28">
        <v>29</v>
      </c>
      <c r="AE16" s="28">
        <v>51</v>
      </c>
      <c r="AF16" s="28">
        <v>56</v>
      </c>
      <c r="AG16" s="28">
        <v>38</v>
      </c>
      <c r="AH16" s="28">
        <v>26</v>
      </c>
      <c r="AI16" s="85">
        <v>21</v>
      </c>
      <c r="AJ16" s="173">
        <f t="shared" si="8"/>
        <v>255</v>
      </c>
      <c r="AK16" s="177">
        <v>366</v>
      </c>
    </row>
    <row r="17" spans="1:37" s="2" customFormat="1" ht="66.75" customHeight="1">
      <c r="A17" s="53"/>
      <c r="B17" s="37"/>
      <c r="C17" s="32" t="s">
        <v>52</v>
      </c>
      <c r="D17" s="33">
        <v>7260</v>
      </c>
      <c r="E17" s="34">
        <v>7659</v>
      </c>
      <c r="F17" s="35">
        <f t="shared" si="0"/>
        <v>14919</v>
      </c>
      <c r="G17" s="36">
        <v>1781</v>
      </c>
      <c r="H17" s="34">
        <v>2077</v>
      </c>
      <c r="I17" s="34">
        <f t="shared" si="1"/>
        <v>3858</v>
      </c>
      <c r="J17" s="88">
        <f>RANK(I17,(I3:I4,I5:I7,I8:I10,I11:I14,I15:I17,I18:I19,I20:I22),0)</f>
        <v>12</v>
      </c>
      <c r="K17" s="89">
        <f t="shared" si="2"/>
        <v>0.2453168044077135</v>
      </c>
      <c r="L17" s="90">
        <f t="shared" si="3"/>
        <v>0.27118422770596684</v>
      </c>
      <c r="M17" s="90">
        <f t="shared" si="4"/>
        <v>0.2585964206716268</v>
      </c>
      <c r="N17" s="35">
        <f>RANK(M17,(M3:M4,M5:M7,M8:M10,M11:M14,M15:M17,M18:M19,M20:M22),0)</f>
        <v>6</v>
      </c>
      <c r="O17" s="36">
        <v>6123</v>
      </c>
      <c r="P17" s="34">
        <v>735</v>
      </c>
      <c r="Q17" s="34">
        <f>735+763+15+8</f>
        <v>1521</v>
      </c>
      <c r="R17" s="116">
        <f t="shared" si="5"/>
        <v>0.2484076433121019</v>
      </c>
      <c r="S17" s="117">
        <v>52</v>
      </c>
      <c r="T17" s="118">
        <v>55</v>
      </c>
      <c r="U17" s="119">
        <v>114</v>
      </c>
      <c r="V17" s="119">
        <v>80</v>
      </c>
      <c r="W17" s="119">
        <v>74</v>
      </c>
      <c r="X17" s="119">
        <v>62</v>
      </c>
      <c r="Y17" s="147">
        <v>58</v>
      </c>
      <c r="Z17" s="157">
        <f t="shared" si="6"/>
        <v>495</v>
      </c>
      <c r="AA17" s="149">
        <f t="shared" si="7"/>
        <v>0.12830482115085537</v>
      </c>
      <c r="AB17" s="88">
        <f>RANK(AA17,(AA3:AA4,AA5:AA7,AA8:AA10,AA11:AA14,AA15:AA17,AA18:AA19,AA20:AA22),0)</f>
        <v>13</v>
      </c>
      <c r="AC17" s="33">
        <v>21</v>
      </c>
      <c r="AD17" s="34">
        <v>18</v>
      </c>
      <c r="AE17" s="34">
        <v>42</v>
      </c>
      <c r="AF17" s="34">
        <v>31</v>
      </c>
      <c r="AG17" s="34">
        <v>37</v>
      </c>
      <c r="AH17" s="34">
        <v>33</v>
      </c>
      <c r="AI17" s="88">
        <v>33</v>
      </c>
      <c r="AJ17" s="175">
        <f t="shared" si="8"/>
        <v>215</v>
      </c>
      <c r="AK17" s="178">
        <v>266</v>
      </c>
    </row>
    <row r="18" spans="1:37" s="2" customFormat="1" ht="66.75" customHeight="1">
      <c r="A18" s="53"/>
      <c r="B18" s="54" t="s">
        <v>53</v>
      </c>
      <c r="C18" s="26" t="s">
        <v>54</v>
      </c>
      <c r="D18" s="27">
        <v>14927</v>
      </c>
      <c r="E18" s="28">
        <v>15617</v>
      </c>
      <c r="F18" s="29">
        <f t="shared" si="0"/>
        <v>30544</v>
      </c>
      <c r="G18" s="30">
        <v>3208</v>
      </c>
      <c r="H18" s="28">
        <v>3935</v>
      </c>
      <c r="I18" s="28">
        <f t="shared" si="1"/>
        <v>7143</v>
      </c>
      <c r="J18" s="85">
        <f>RANK(I18,(I3:I4,I5:I7,I8:I10,I11:I14,I15:I17,I18:I19,I20:I22),0)</f>
        <v>2</v>
      </c>
      <c r="K18" s="86">
        <f t="shared" si="2"/>
        <v>0.2149125745293763</v>
      </c>
      <c r="L18" s="87">
        <f t="shared" si="3"/>
        <v>0.25196900813216366</v>
      </c>
      <c r="M18" s="87">
        <f t="shared" si="4"/>
        <v>0.2338593504452593</v>
      </c>
      <c r="N18" s="29">
        <f>RANK(M18,(M3:M4,M5:M7,M8:M10,M11:M14,M15:M17,M18:M19,M20:M22),0)</f>
        <v>12</v>
      </c>
      <c r="O18" s="30">
        <v>13439</v>
      </c>
      <c r="P18" s="28">
        <v>1559</v>
      </c>
      <c r="Q18" s="28">
        <f>1559+1428+33+14</f>
        <v>3034</v>
      </c>
      <c r="R18" s="112">
        <f t="shared" si="5"/>
        <v>0.22576084530098967</v>
      </c>
      <c r="S18" s="113">
        <v>131</v>
      </c>
      <c r="T18" s="114">
        <v>120</v>
      </c>
      <c r="U18" s="115">
        <v>227</v>
      </c>
      <c r="V18" s="115">
        <v>194</v>
      </c>
      <c r="W18" s="115">
        <v>105</v>
      </c>
      <c r="X18" s="115">
        <v>98</v>
      </c>
      <c r="Y18" s="144">
        <v>103</v>
      </c>
      <c r="Z18" s="153">
        <f t="shared" si="6"/>
        <v>978</v>
      </c>
      <c r="AA18" s="146">
        <f t="shared" si="7"/>
        <v>0.1369172616547669</v>
      </c>
      <c r="AB18" s="85">
        <f>RANK(AA18,(AA3:AA4,AA5:AA7,AA8:AA10,AA11:AA14,AA15:AA17,AA18:AA19,AA20:AA22),0)</f>
        <v>8</v>
      </c>
      <c r="AC18" s="27">
        <v>57</v>
      </c>
      <c r="AD18" s="28">
        <v>63</v>
      </c>
      <c r="AE18" s="28">
        <v>100</v>
      </c>
      <c r="AF18" s="28">
        <v>74</v>
      </c>
      <c r="AG18" s="28">
        <v>47</v>
      </c>
      <c r="AH18" s="28">
        <v>45</v>
      </c>
      <c r="AI18" s="85">
        <v>53</v>
      </c>
      <c r="AJ18" s="173">
        <f t="shared" si="8"/>
        <v>439</v>
      </c>
      <c r="AK18" s="177">
        <v>509</v>
      </c>
    </row>
    <row r="19" spans="1:37" s="2" customFormat="1" ht="66.75" customHeight="1">
      <c r="A19" s="53"/>
      <c r="B19" s="45"/>
      <c r="C19" s="32" t="s">
        <v>55</v>
      </c>
      <c r="D19" s="33">
        <v>4410</v>
      </c>
      <c r="E19" s="34">
        <v>4627</v>
      </c>
      <c r="F19" s="35">
        <f t="shared" si="0"/>
        <v>9037</v>
      </c>
      <c r="G19" s="36">
        <v>1115</v>
      </c>
      <c r="H19" s="34">
        <v>1352</v>
      </c>
      <c r="I19" s="34">
        <f t="shared" si="1"/>
        <v>2467</v>
      </c>
      <c r="J19" s="88">
        <f>RANK(I19,(I3:I4,I5:I7,I8:I10,I11:I14,I15:I17,I18:I19,I20:I22),0)</f>
        <v>18</v>
      </c>
      <c r="K19" s="89">
        <f t="shared" si="2"/>
        <v>0.2528344671201814</v>
      </c>
      <c r="L19" s="90">
        <f t="shared" si="3"/>
        <v>0.29219796844607737</v>
      </c>
      <c r="M19" s="90">
        <f t="shared" si="4"/>
        <v>0.2729888237246874</v>
      </c>
      <c r="N19" s="35">
        <f>RANK(M19,(M3:M4,M5:M7,M8:M10,M11:M14,M15:M17,M18:M19,M20:M22),0)</f>
        <v>3</v>
      </c>
      <c r="O19" s="36">
        <v>3629</v>
      </c>
      <c r="P19" s="34">
        <v>444</v>
      </c>
      <c r="Q19" s="34">
        <f>444+544+3+6</f>
        <v>997</v>
      </c>
      <c r="R19" s="116">
        <f t="shared" si="5"/>
        <v>0.27473133094516394</v>
      </c>
      <c r="S19" s="117">
        <v>35</v>
      </c>
      <c r="T19" s="118">
        <v>36</v>
      </c>
      <c r="U19" s="119">
        <v>75</v>
      </c>
      <c r="V19" s="119">
        <v>58</v>
      </c>
      <c r="W19" s="119">
        <v>49</v>
      </c>
      <c r="X19" s="119">
        <v>33</v>
      </c>
      <c r="Y19" s="147">
        <v>41</v>
      </c>
      <c r="Z19" s="157">
        <f t="shared" si="6"/>
        <v>327</v>
      </c>
      <c r="AA19" s="149">
        <f t="shared" si="7"/>
        <v>0.13254965545196595</v>
      </c>
      <c r="AB19" s="88">
        <f>RANK(AA19,(AA3:AA4,AA5:AA7,AA8:AA10,AA11:AA14,AA15:AA17,AA18:AA19,AA20:AA22),0)</f>
        <v>12</v>
      </c>
      <c r="AC19" s="33">
        <v>17</v>
      </c>
      <c r="AD19" s="34">
        <v>17</v>
      </c>
      <c r="AE19" s="34">
        <v>32</v>
      </c>
      <c r="AF19" s="34">
        <v>21</v>
      </c>
      <c r="AG19" s="34">
        <v>28</v>
      </c>
      <c r="AH19" s="34">
        <v>22</v>
      </c>
      <c r="AI19" s="88">
        <v>23</v>
      </c>
      <c r="AJ19" s="175">
        <f t="shared" si="8"/>
        <v>160</v>
      </c>
      <c r="AK19" s="178">
        <v>175</v>
      </c>
    </row>
    <row r="20" spans="1:37" s="2" customFormat="1" ht="66.75" customHeight="1">
      <c r="A20" s="53"/>
      <c r="B20" s="31" t="s">
        <v>56</v>
      </c>
      <c r="C20" s="26" t="s">
        <v>57</v>
      </c>
      <c r="D20" s="27">
        <v>2055</v>
      </c>
      <c r="E20" s="28">
        <v>1999</v>
      </c>
      <c r="F20" s="29">
        <f t="shared" si="0"/>
        <v>4054</v>
      </c>
      <c r="G20" s="30">
        <v>498</v>
      </c>
      <c r="H20" s="28">
        <v>655</v>
      </c>
      <c r="I20" s="28">
        <f t="shared" si="1"/>
        <v>1153</v>
      </c>
      <c r="J20" s="85">
        <f>RANK(I20,(I3:I4,I5:I7,I8:I10,I11:I14,I15:I17,I18:I19,I20:I22),0)</f>
        <v>20</v>
      </c>
      <c r="K20" s="86">
        <f t="shared" si="2"/>
        <v>0.24233576642335766</v>
      </c>
      <c r="L20" s="87">
        <f t="shared" si="3"/>
        <v>0.327663831915958</v>
      </c>
      <c r="M20" s="87">
        <f t="shared" si="4"/>
        <v>0.2844104588061174</v>
      </c>
      <c r="N20" s="29">
        <f>RANK(M20,(M3:M4,M5:M7,M8:M10,M11:M14,M15:M17,M18:M19,M20:M22),0)</f>
        <v>1</v>
      </c>
      <c r="O20" s="30">
        <v>1495</v>
      </c>
      <c r="P20" s="28">
        <v>187</v>
      </c>
      <c r="Q20" s="28">
        <f>187+135+5+8</f>
        <v>335</v>
      </c>
      <c r="R20" s="112">
        <f t="shared" si="5"/>
        <v>0.22408026755852842</v>
      </c>
      <c r="S20" s="113">
        <v>6</v>
      </c>
      <c r="T20" s="114">
        <v>16</v>
      </c>
      <c r="U20" s="115">
        <v>32</v>
      </c>
      <c r="V20" s="115">
        <v>43</v>
      </c>
      <c r="W20" s="115">
        <v>56</v>
      </c>
      <c r="X20" s="115">
        <v>26</v>
      </c>
      <c r="Y20" s="144">
        <v>27</v>
      </c>
      <c r="Z20" s="153">
        <f t="shared" si="6"/>
        <v>206</v>
      </c>
      <c r="AA20" s="146">
        <f t="shared" si="7"/>
        <v>0.17866435385949697</v>
      </c>
      <c r="AB20" s="85">
        <f>RANK(AA20,(AA3:AA4,AA5:AA7,AA8:AA10,AA11:AA14,AA15:AA17,AA18:AA19,AA20:AA22),0)</f>
        <v>1</v>
      </c>
      <c r="AC20" s="27">
        <v>1</v>
      </c>
      <c r="AD20" s="28">
        <v>1</v>
      </c>
      <c r="AE20" s="28">
        <v>4</v>
      </c>
      <c r="AF20" s="28">
        <v>7</v>
      </c>
      <c r="AG20" s="28">
        <v>18</v>
      </c>
      <c r="AH20" s="28">
        <v>15</v>
      </c>
      <c r="AI20" s="85">
        <v>13</v>
      </c>
      <c r="AJ20" s="173">
        <f t="shared" si="8"/>
        <v>59</v>
      </c>
      <c r="AK20" s="177">
        <v>148</v>
      </c>
    </row>
    <row r="21" spans="1:37" s="2" customFormat="1" ht="66.75" customHeight="1">
      <c r="A21" s="53"/>
      <c r="B21" s="37"/>
      <c r="C21" s="55" t="s">
        <v>58</v>
      </c>
      <c r="D21" s="33">
        <v>12944</v>
      </c>
      <c r="E21" s="34">
        <v>13042</v>
      </c>
      <c r="F21" s="35">
        <f t="shared" si="0"/>
        <v>25986</v>
      </c>
      <c r="G21" s="36">
        <v>2763</v>
      </c>
      <c r="H21" s="34">
        <v>3083</v>
      </c>
      <c r="I21" s="34">
        <f t="shared" si="1"/>
        <v>5846</v>
      </c>
      <c r="J21" s="88">
        <f>RANK(I21,(I3:I4,I5:I7,I8:I10,I11:I14,I15:I17,I18:I19,I20:I22),0)</f>
        <v>7</v>
      </c>
      <c r="K21" s="89">
        <f t="shared" si="2"/>
        <v>0.21345797280593326</v>
      </c>
      <c r="L21" s="90">
        <f t="shared" si="3"/>
        <v>0.2363901242140776</v>
      </c>
      <c r="M21" s="90">
        <f t="shared" si="4"/>
        <v>0.22496729007927346</v>
      </c>
      <c r="N21" s="35">
        <f>RANK(M21,(M3:M4,M5:M7,M8:M10,M11:M14,M15:M17,M18:M19,M20:M22),0)</f>
        <v>13</v>
      </c>
      <c r="O21" s="36">
        <v>10544</v>
      </c>
      <c r="P21" s="34">
        <v>1081</v>
      </c>
      <c r="Q21" s="34">
        <f>1081+1123+22+21</f>
        <v>2247</v>
      </c>
      <c r="R21" s="116">
        <f t="shared" si="5"/>
        <v>0.21310698027314112</v>
      </c>
      <c r="S21" s="117">
        <v>72</v>
      </c>
      <c r="T21" s="118">
        <v>85</v>
      </c>
      <c r="U21" s="119">
        <v>149</v>
      </c>
      <c r="V21" s="119">
        <v>153</v>
      </c>
      <c r="W21" s="119">
        <v>114</v>
      </c>
      <c r="X21" s="119">
        <v>82</v>
      </c>
      <c r="Y21" s="147">
        <v>85</v>
      </c>
      <c r="Z21" s="157">
        <f t="shared" si="6"/>
        <v>740</v>
      </c>
      <c r="AA21" s="149">
        <f t="shared" si="7"/>
        <v>0.12658227848101267</v>
      </c>
      <c r="AB21" s="88">
        <f>RANK(AA21,(AA3:AA4,AA5:AA7,AA8:AA10,AA11:AA14,AA15:AA17,AA18:AA19,AA20:AA22),0)</f>
        <v>15</v>
      </c>
      <c r="AC21" s="33">
        <v>26</v>
      </c>
      <c r="AD21" s="34">
        <v>34</v>
      </c>
      <c r="AE21" s="34">
        <v>43</v>
      </c>
      <c r="AF21" s="34">
        <v>58</v>
      </c>
      <c r="AG21" s="34">
        <v>52</v>
      </c>
      <c r="AH21" s="34">
        <v>33</v>
      </c>
      <c r="AI21" s="88">
        <v>32</v>
      </c>
      <c r="AJ21" s="175">
        <f t="shared" si="8"/>
        <v>278</v>
      </c>
      <c r="AK21" s="176">
        <v>433</v>
      </c>
    </row>
    <row r="22" spans="1:37" s="2" customFormat="1" ht="66.75" customHeight="1">
      <c r="A22" s="53"/>
      <c r="B22" s="37"/>
      <c r="C22" s="56" t="s">
        <v>59</v>
      </c>
      <c r="D22" s="49">
        <v>11308</v>
      </c>
      <c r="E22" s="50">
        <v>10895</v>
      </c>
      <c r="F22" s="51">
        <f t="shared" si="0"/>
        <v>22203</v>
      </c>
      <c r="G22" s="52">
        <v>1998</v>
      </c>
      <c r="H22" s="50">
        <v>2342</v>
      </c>
      <c r="I22" s="50">
        <f t="shared" si="1"/>
        <v>4340</v>
      </c>
      <c r="J22" s="94">
        <f>RANK(I22,(I3:I4,I5:I7,I8:I10,I11:I14,I15:I17,I18:I19,I20:I22),0)</f>
        <v>10</v>
      </c>
      <c r="K22" s="95">
        <f t="shared" si="2"/>
        <v>0.17668906968517864</v>
      </c>
      <c r="L22" s="96">
        <f t="shared" si="3"/>
        <v>0.21496099128040386</v>
      </c>
      <c r="M22" s="96">
        <f t="shared" si="4"/>
        <v>0.19546908075485295</v>
      </c>
      <c r="N22" s="51">
        <f>RANK(M22,(M3:M4,M5:M7,M8:M10,M11:M14,M15:M17,M18:M19,M20:M22),0)</f>
        <v>14</v>
      </c>
      <c r="O22" s="52">
        <v>8787</v>
      </c>
      <c r="P22" s="50">
        <v>796</v>
      </c>
      <c r="Q22" s="50">
        <f>796+803+10+8</f>
        <v>1617</v>
      </c>
      <c r="R22" s="124">
        <f t="shared" si="5"/>
        <v>0.18402185046090816</v>
      </c>
      <c r="S22" s="125">
        <v>35</v>
      </c>
      <c r="T22" s="126">
        <v>75</v>
      </c>
      <c r="U22" s="127">
        <v>123</v>
      </c>
      <c r="V22" s="127">
        <v>117</v>
      </c>
      <c r="W22" s="127">
        <v>61</v>
      </c>
      <c r="X22" s="127">
        <v>60</v>
      </c>
      <c r="Y22" s="154">
        <v>43</v>
      </c>
      <c r="Z22" s="158">
        <f t="shared" si="6"/>
        <v>514</v>
      </c>
      <c r="AA22" s="156">
        <f t="shared" si="7"/>
        <v>0.1184331797235023</v>
      </c>
      <c r="AB22" s="94">
        <f>RANK(AA22,(AA3:AA4,AA5:AA7,AA8:AA10,AA11:AA14,AA15:AA17,AA18:AA19,AA20:AA22),0)</f>
        <v>18</v>
      </c>
      <c r="AC22" s="49">
        <v>19</v>
      </c>
      <c r="AD22" s="50">
        <v>30</v>
      </c>
      <c r="AE22" s="50">
        <v>48</v>
      </c>
      <c r="AF22" s="50">
        <v>44</v>
      </c>
      <c r="AG22" s="50">
        <v>21</v>
      </c>
      <c r="AH22" s="50">
        <v>31</v>
      </c>
      <c r="AI22" s="94">
        <v>16</v>
      </c>
      <c r="AJ22" s="181">
        <f t="shared" si="8"/>
        <v>209</v>
      </c>
      <c r="AK22" s="182">
        <v>270</v>
      </c>
    </row>
    <row r="23" spans="1:37" s="2" customFormat="1" ht="66.75" customHeight="1">
      <c r="A23" s="57" t="s">
        <v>60</v>
      </c>
      <c r="B23" s="58"/>
      <c r="C23" s="59"/>
      <c r="D23" s="60" t="s">
        <v>61</v>
      </c>
      <c r="E23" s="61" t="s">
        <v>61</v>
      </c>
      <c r="F23" s="62" t="s">
        <v>61</v>
      </c>
      <c r="G23" s="63" t="s">
        <v>61</v>
      </c>
      <c r="H23" s="61" t="s">
        <v>61</v>
      </c>
      <c r="I23" s="97" t="s">
        <v>61</v>
      </c>
      <c r="J23" s="98" t="s">
        <v>62</v>
      </c>
      <c r="K23" s="60" t="s">
        <v>62</v>
      </c>
      <c r="L23" s="61" t="s">
        <v>62</v>
      </c>
      <c r="M23" s="61" t="s">
        <v>62</v>
      </c>
      <c r="N23" s="62" t="s">
        <v>62</v>
      </c>
      <c r="O23" s="63" t="s">
        <v>61</v>
      </c>
      <c r="P23" s="61" t="s">
        <v>61</v>
      </c>
      <c r="Q23" s="61" t="s">
        <v>61</v>
      </c>
      <c r="R23" s="128" t="s">
        <v>62</v>
      </c>
      <c r="S23" s="117">
        <v>7</v>
      </c>
      <c r="T23" s="118">
        <v>13</v>
      </c>
      <c r="U23" s="119">
        <v>38</v>
      </c>
      <c r="V23" s="119">
        <v>28</v>
      </c>
      <c r="W23" s="119">
        <v>26</v>
      </c>
      <c r="X23" s="119">
        <v>28</v>
      </c>
      <c r="Y23" s="147">
        <v>24</v>
      </c>
      <c r="Z23" s="148">
        <f t="shared" si="6"/>
        <v>164</v>
      </c>
      <c r="AA23" s="159" t="s">
        <v>61</v>
      </c>
      <c r="AB23" s="160" t="s">
        <v>62</v>
      </c>
      <c r="AC23" s="161">
        <v>7</v>
      </c>
      <c r="AD23" s="161">
        <v>13</v>
      </c>
      <c r="AE23" s="161">
        <v>38</v>
      </c>
      <c r="AF23" s="161">
        <v>28</v>
      </c>
      <c r="AG23" s="161">
        <v>26</v>
      </c>
      <c r="AH23" s="161">
        <v>28</v>
      </c>
      <c r="AI23" s="183">
        <v>24</v>
      </c>
      <c r="AJ23" s="184">
        <f t="shared" si="8"/>
        <v>164</v>
      </c>
      <c r="AK23" s="185">
        <v>116</v>
      </c>
    </row>
    <row r="24" spans="1:40" s="3" customFormat="1" ht="84" customHeight="1">
      <c r="A24" s="64" t="s">
        <v>63</v>
      </c>
      <c r="B24" s="65"/>
      <c r="C24" s="66"/>
      <c r="D24" s="67">
        <f aca="true" t="shared" si="9" ref="D24:I24">SUM(D3:D23)</f>
        <v>200988</v>
      </c>
      <c r="E24" s="68">
        <f t="shared" si="9"/>
        <v>202795</v>
      </c>
      <c r="F24" s="69">
        <f t="shared" si="9"/>
        <v>403783</v>
      </c>
      <c r="G24" s="70">
        <f t="shared" si="9"/>
        <v>41208</v>
      </c>
      <c r="H24" s="68">
        <f t="shared" si="9"/>
        <v>48881</v>
      </c>
      <c r="I24" s="68">
        <f t="shared" si="9"/>
        <v>90089</v>
      </c>
      <c r="J24" s="99"/>
      <c r="K24" s="100">
        <f aca="true" t="shared" si="10" ref="K24:M24">G24/D24</f>
        <v>0.20502716580094335</v>
      </c>
      <c r="L24" s="100">
        <f t="shared" si="10"/>
        <v>0.2410365147069701</v>
      </c>
      <c r="M24" s="100">
        <f t="shared" si="10"/>
        <v>0.22311241434136653</v>
      </c>
      <c r="N24" s="101"/>
      <c r="O24" s="70">
        <f aca="true" t="shared" si="11" ref="O24:Q24">SUM(O3:O23)</f>
        <v>172425</v>
      </c>
      <c r="P24" s="70">
        <f t="shared" si="11"/>
        <v>18415</v>
      </c>
      <c r="Q24" s="70">
        <f t="shared" si="11"/>
        <v>36367</v>
      </c>
      <c r="R24" s="129">
        <f>Q24/O24</f>
        <v>0.2109148905321154</v>
      </c>
      <c r="S24" s="130">
        <f aca="true" t="shared" si="12" ref="S24:Y24">SUM(S3:S23)</f>
        <v>1445</v>
      </c>
      <c r="T24" s="131">
        <f t="shared" si="12"/>
        <v>1406</v>
      </c>
      <c r="U24" s="132">
        <f t="shared" si="12"/>
        <v>2769</v>
      </c>
      <c r="V24" s="132">
        <f t="shared" si="12"/>
        <v>2390</v>
      </c>
      <c r="W24" s="132">
        <f t="shared" si="12"/>
        <v>1606</v>
      </c>
      <c r="X24" s="132">
        <f t="shared" si="12"/>
        <v>1314</v>
      </c>
      <c r="Y24" s="162">
        <f t="shared" si="12"/>
        <v>1231</v>
      </c>
      <c r="Z24" s="163">
        <f t="shared" si="6"/>
        <v>12161</v>
      </c>
      <c r="AA24" s="164">
        <f>Z24/I24</f>
        <v>0.1349887333636737</v>
      </c>
      <c r="AB24" s="165" t="s">
        <v>61</v>
      </c>
      <c r="AC24" s="132">
        <f aca="true" t="shared" si="13" ref="AC24:AI24">SUM(AC3:AC23)</f>
        <v>592</v>
      </c>
      <c r="AD24" s="132">
        <f t="shared" si="13"/>
        <v>604</v>
      </c>
      <c r="AE24" s="132">
        <f t="shared" si="13"/>
        <v>1154</v>
      </c>
      <c r="AF24" s="166">
        <f t="shared" si="13"/>
        <v>945</v>
      </c>
      <c r="AG24" s="166">
        <f t="shared" si="13"/>
        <v>742</v>
      </c>
      <c r="AH24" s="166">
        <f t="shared" si="13"/>
        <v>630</v>
      </c>
      <c r="AI24" s="186">
        <f t="shared" si="13"/>
        <v>608</v>
      </c>
      <c r="AJ24" s="187">
        <f t="shared" si="8"/>
        <v>5275</v>
      </c>
      <c r="AK24" s="188">
        <f>SUM(AK3:AK23)</f>
        <v>6431</v>
      </c>
      <c r="AL24" s="189"/>
      <c r="AM24" s="190"/>
      <c r="AN24" s="190"/>
    </row>
    <row r="25" spans="4:40" ht="37.5" customHeight="1">
      <c r="D25" s="71" t="s">
        <v>64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191"/>
      <c r="AM25" s="191"/>
      <c r="AN25" s="191"/>
    </row>
    <row r="26" spans="3:37" ht="37.5" customHeight="1">
      <c r="C26" s="72"/>
      <c r="D26" s="2" t="s">
        <v>65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3:4" ht="37.5" customHeight="1">
      <c r="C27" s="72"/>
      <c r="D27" s="2" t="s">
        <v>66</v>
      </c>
    </row>
    <row r="28" spans="3:4" ht="13.5">
      <c r="C28" s="72"/>
      <c r="D28" s="73"/>
    </row>
    <row r="29" ht="13.5">
      <c r="C29" s="72"/>
    </row>
    <row r="30" ht="13.5">
      <c r="C30" s="72"/>
    </row>
    <row r="31" ht="13.5">
      <c r="C31" s="72"/>
    </row>
    <row r="32" ht="13.5">
      <c r="C32" s="72"/>
    </row>
    <row r="33" ht="13.5">
      <c r="C33" s="72"/>
    </row>
    <row r="34" ht="13.5">
      <c r="C34" s="72"/>
    </row>
    <row r="35" ht="13.5">
      <c r="C35" s="72"/>
    </row>
    <row r="36" ht="13.5">
      <c r="C36" s="72"/>
    </row>
    <row r="37" ht="13.5">
      <c r="C37" s="72"/>
    </row>
    <row r="38" ht="13.5">
      <c r="C38" s="72"/>
    </row>
    <row r="39" ht="13.5">
      <c r="C39" s="72"/>
    </row>
    <row r="40" ht="13.5">
      <c r="C40" s="72"/>
    </row>
    <row r="41" ht="13.5">
      <c r="C41" s="72"/>
    </row>
    <row r="42" ht="13.5">
      <c r="C42" s="72"/>
    </row>
    <row r="43" ht="13.5">
      <c r="C43" s="72"/>
    </row>
    <row r="44" ht="13.5">
      <c r="C44" s="72"/>
    </row>
    <row r="45" ht="13.5">
      <c r="C45" s="72"/>
    </row>
  </sheetData>
  <sheetProtection/>
  <mergeCells count="20">
    <mergeCell ref="A1:C1"/>
    <mergeCell ref="D1:F1"/>
    <mergeCell ref="G1:J1"/>
    <mergeCell ref="K1:N1"/>
    <mergeCell ref="O1:R1"/>
    <mergeCell ref="S1:AB1"/>
    <mergeCell ref="AC1:AJ1"/>
    <mergeCell ref="A23:C23"/>
    <mergeCell ref="A24:C24"/>
    <mergeCell ref="D25:AK25"/>
    <mergeCell ref="A3:A7"/>
    <mergeCell ref="A8:A14"/>
    <mergeCell ref="A15:A22"/>
    <mergeCell ref="B3:B4"/>
    <mergeCell ref="B5:B7"/>
    <mergeCell ref="B8:B10"/>
    <mergeCell ref="B11:B14"/>
    <mergeCell ref="B15:B17"/>
    <mergeCell ref="B18:B19"/>
    <mergeCell ref="B20:B22"/>
  </mergeCells>
  <printOptions horizontalCentered="1" verticalCentered="1"/>
  <pageMargins left="0.19652777777777777" right="0.19652777777777777" top="0.275" bottom="0.19652777777777777" header="0.275" footer="0.19652777777777777"/>
  <pageSetup fitToWidth="0" horizontalDpi="600" verticalDpi="600" orientation="landscape" paperSize="8" scale="37"/>
  <headerFooter scaleWithDoc="0" alignWithMargins="0">
    <oddHeader>&amp;L&amp;"ＭＳ Ｐゴシック,太字 斜体"&amp;72日常生活圏域データ &amp;C&amp;"MS UI Gothic"&amp;9&amp;R&amp;"ＭＳ Ｐゴシック,太字 斜体"&amp;28平成25年10月1日現在
作成：柏市高齢者支援課</oddHeader>
    <oddFooter>&amp;L&amp;"ＭＳ Ｐゴシック,太字 斜体"&amp;26Copyright　by　Kashiwa　City　Health　Promotion　and　Welfare　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koureisyasien7</dc:creator>
  <cp:keywords/>
  <dc:description/>
  <cp:lastModifiedBy>koureisyasien7</cp:lastModifiedBy>
  <cp:lastPrinted>2013-12-10T05:47:27Z</cp:lastPrinted>
  <dcterms:created xsi:type="dcterms:W3CDTF">2005-04-21T01:48:47Z</dcterms:created>
  <dcterms:modified xsi:type="dcterms:W3CDTF">2018-07-31T08:11:01Z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1041-9.1.0.4917</vt:lpwstr>
  </property>
</Properties>
</file>